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24226"/>
  <mc:AlternateContent xmlns:mc="http://schemas.openxmlformats.org/markup-compatibility/2006">
    <mc:Choice Requires="x15">
      <x15ac:absPath xmlns:x15ac="http://schemas.microsoft.com/office/spreadsheetml/2010/11/ac" url="C:\Users\Jens\Desktop\Tresorit\Fuer-Gruender.de\Tools\02 2019\"/>
    </mc:Choice>
  </mc:AlternateContent>
  <xr:revisionPtr revIDLastSave="0" documentId="13_ncr:1_{038719DA-30D8-43B4-95BA-2CD884A32AFB}" xr6:coauthVersionLast="40" xr6:coauthVersionMax="40" xr10:uidLastSave="{00000000-0000-0000-0000-000000000000}"/>
  <bookViews>
    <workbookView xWindow="-120" yWindow="-120" windowWidth="29040" windowHeight="15840" xr2:uid="{00000000-000D-0000-FFFF-FFFF00000000}"/>
  </bookViews>
  <sheets>
    <sheet name="Unser Tipp" sheetId="6" r:id="rId1"/>
    <sheet name="Gastronomie Check" sheetId="4" r:id="rId2"/>
  </sheets>
  <externalReferences>
    <externalReference r:id="rId3"/>
    <externalReference r:id="rId4"/>
    <externalReference r:id="rId5"/>
  </externalReferences>
  <definedNames>
    <definedName name="Block_BS_long" localSheetId="0">[1]Blockorder!#REF!</definedName>
    <definedName name="Block_BS_long">[1]Blockorder!#REF!</definedName>
    <definedName name="CRTS_LAST_UPDATE" localSheetId="0">#REF!</definedName>
    <definedName name="CRTS_LAST_UPDATE">#REF!</definedName>
    <definedName name="_xlnm.Print_Area" localSheetId="1">'Gastronomie Check'!$A$11:$AE$315</definedName>
    <definedName name="_xlnm.Print_Area">[2]OrderNewSD!$A$1:$Q$36</definedName>
    <definedName name="Univ_FONDS" localSheetId="0">#REF!</definedName>
    <definedName name="Univ_FONDS">#REF!</definedName>
    <definedName name="Univ_PM" localSheetId="0">#REF!</definedName>
    <definedName name="Univ_PM">#REF!</definedName>
    <definedName name="Univ_PM1" localSheetId="0">#REF!</definedName>
    <definedName name="Univ_PM1">#REF!</definedName>
    <definedName name="Univ_PM2" localSheetId="0">#REF!</definedName>
    <definedName name="Univ_PM2">#REF!</definedName>
    <definedName name="Univ_START" localSheetId="0">#REF!</definedName>
    <definedName name="Univ_STAR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96" i="4" l="1"/>
  <c r="K196" i="4"/>
  <c r="J196" i="4"/>
  <c r="I196" i="4"/>
  <c r="H196" i="4"/>
  <c r="G196" i="4"/>
  <c r="F196" i="4"/>
  <c r="L195" i="4"/>
  <c r="K195" i="4"/>
  <c r="J195" i="4"/>
  <c r="I195" i="4"/>
  <c r="H195" i="4"/>
  <c r="G195" i="4"/>
  <c r="F195" i="4"/>
  <c r="H194" i="4"/>
  <c r="H21" i="4"/>
  <c r="H42" i="4"/>
  <c r="S153" i="4" l="1"/>
  <c r="H146" i="4"/>
  <c r="J146" i="4"/>
  <c r="L146" i="4"/>
  <c r="N146" i="4"/>
  <c r="P146" i="4"/>
  <c r="R146" i="4"/>
  <c r="T146" i="4"/>
  <c r="I145" i="4"/>
  <c r="K145" i="4"/>
  <c r="K146" i="4"/>
  <c r="M145" i="4"/>
  <c r="M146" i="4" s="1"/>
  <c r="O145" i="4"/>
  <c r="O146" i="4" s="1"/>
  <c r="Q145" i="4"/>
  <c r="Q146" i="4" s="1"/>
  <c r="S145" i="4"/>
  <c r="S146" i="4" s="1"/>
  <c r="G145" i="4"/>
  <c r="G146" i="4" s="1"/>
  <c r="Q132" i="4"/>
  <c r="I131" i="4"/>
  <c r="J132" i="4" s="1"/>
  <c r="K131" i="4"/>
  <c r="K132" i="4" s="1"/>
  <c r="M131" i="4"/>
  <c r="N132" i="4" s="1"/>
  <c r="O131" i="4"/>
  <c r="O132" i="4" s="1"/>
  <c r="Q131" i="4"/>
  <c r="R132" i="4" s="1"/>
  <c r="S131" i="4"/>
  <c r="S132" i="4"/>
  <c r="G131" i="4"/>
  <c r="H132" i="4" s="1"/>
  <c r="H118" i="4"/>
  <c r="J118" i="4"/>
  <c r="L118" i="4"/>
  <c r="N118" i="4"/>
  <c r="P118" i="4"/>
  <c r="R118" i="4"/>
  <c r="T118" i="4"/>
  <c r="I117" i="4"/>
  <c r="I118" i="4" s="1"/>
  <c r="K117" i="4"/>
  <c r="K118" i="4" s="1"/>
  <c r="M117" i="4"/>
  <c r="M118" i="4" s="1"/>
  <c r="O117" i="4"/>
  <c r="O118" i="4" s="1"/>
  <c r="Q117" i="4"/>
  <c r="Q118" i="4" s="1"/>
  <c r="S117" i="4"/>
  <c r="S118" i="4" s="1"/>
  <c r="G117" i="4"/>
  <c r="G118" i="4" s="1"/>
  <c r="F219" i="4"/>
  <c r="I219" i="4" s="1"/>
  <c r="AC204" i="4"/>
  <c r="F93" i="4"/>
  <c r="I142" i="4"/>
  <c r="K142" i="4"/>
  <c r="M142" i="4"/>
  <c r="O142" i="4"/>
  <c r="Q142" i="4"/>
  <c r="S142" i="4"/>
  <c r="G142" i="4"/>
  <c r="I128" i="4"/>
  <c r="K128" i="4"/>
  <c r="M128" i="4"/>
  <c r="O128" i="4"/>
  <c r="Q128" i="4"/>
  <c r="S128" i="4"/>
  <c r="G128" i="4"/>
  <c r="U128" i="4" s="1"/>
  <c r="I114" i="4"/>
  <c r="K114" i="4"/>
  <c r="M114" i="4"/>
  <c r="O114" i="4"/>
  <c r="G163" i="4" s="1"/>
  <c r="Q114" i="4"/>
  <c r="S114" i="4"/>
  <c r="G114" i="4"/>
  <c r="M204" i="4"/>
  <c r="M205" i="4"/>
  <c r="M206" i="4"/>
  <c r="M207" i="4"/>
  <c r="M208" i="4"/>
  <c r="M203" i="4"/>
  <c r="AC205" i="4"/>
  <c r="AC206" i="4"/>
  <c r="AC207" i="4"/>
  <c r="AC208" i="4"/>
  <c r="AC203" i="4"/>
  <c r="T204" i="4"/>
  <c r="T205" i="4"/>
  <c r="T206" i="4"/>
  <c r="T207" i="4"/>
  <c r="T208" i="4"/>
  <c r="T203" i="4"/>
  <c r="O204" i="4"/>
  <c r="W204" i="4" s="1"/>
  <c r="O205" i="4"/>
  <c r="W205" i="4" s="1"/>
  <c r="O206" i="4"/>
  <c r="W206" i="4" s="1"/>
  <c r="O207" i="4"/>
  <c r="W207" i="4" s="1"/>
  <c r="O208" i="4"/>
  <c r="W208" i="4" s="1"/>
  <c r="O203" i="4"/>
  <c r="W203" i="4" s="1"/>
  <c r="G202" i="4"/>
  <c r="H202" i="4"/>
  <c r="I202" i="4"/>
  <c r="J202" i="4"/>
  <c r="K202" i="4"/>
  <c r="L202" i="4"/>
  <c r="F202" i="4"/>
  <c r="L194" i="4"/>
  <c r="K194" i="4"/>
  <c r="J194" i="4"/>
  <c r="I194" i="4"/>
  <c r="G194" i="4"/>
  <c r="F194" i="4"/>
  <c r="U140" i="4"/>
  <c r="U126" i="4"/>
  <c r="U112" i="4"/>
  <c r="G164" i="4"/>
  <c r="Q153" i="4"/>
  <c r="I153" i="4"/>
  <c r="K153" i="4"/>
  <c r="M153" i="4"/>
  <c r="O153" i="4"/>
  <c r="G153" i="4"/>
  <c r="S138" i="4"/>
  <c r="T138" i="4" s="1"/>
  <c r="Q138" i="4"/>
  <c r="O138" i="4"/>
  <c r="P138" i="4" s="1"/>
  <c r="M138" i="4"/>
  <c r="K138" i="4"/>
  <c r="L138" i="4" s="1"/>
  <c r="I138" i="4"/>
  <c r="I143" i="4" s="1"/>
  <c r="I144" i="4" s="1"/>
  <c r="G138" i="4"/>
  <c r="H138" i="4" s="1"/>
  <c r="S124" i="4"/>
  <c r="Q124" i="4"/>
  <c r="O124" i="4"/>
  <c r="M124" i="4"/>
  <c r="M129" i="4" s="1"/>
  <c r="K124" i="4"/>
  <c r="L124" i="4" s="1"/>
  <c r="I124" i="4"/>
  <c r="G124" i="4"/>
  <c r="S110" i="4"/>
  <c r="T110" i="4" s="1"/>
  <c r="Q110" i="4"/>
  <c r="O110" i="4"/>
  <c r="P110" i="4" s="1"/>
  <c r="M110" i="4"/>
  <c r="K110" i="4"/>
  <c r="L110" i="4" s="1"/>
  <c r="I110" i="4"/>
  <c r="G110" i="4"/>
  <c r="G119" i="4" s="1"/>
  <c r="N165" i="4"/>
  <c r="O165" i="4"/>
  <c r="P165" i="4"/>
  <c r="Q165" i="4"/>
  <c r="R165" i="4"/>
  <c r="S165" i="4"/>
  <c r="M165" i="4"/>
  <c r="F92" i="4"/>
  <c r="AD144" i="4"/>
  <c r="AD145" i="4"/>
  <c r="AD147" i="4"/>
  <c r="AD148" i="4"/>
  <c r="AD143" i="4"/>
  <c r="AD130" i="4"/>
  <c r="AD131" i="4"/>
  <c r="AD133" i="4"/>
  <c r="AD134" i="4"/>
  <c r="AD129" i="4"/>
  <c r="AD116" i="4"/>
  <c r="AD117" i="4"/>
  <c r="AD119" i="4"/>
  <c r="AD120" i="4"/>
  <c r="AD115" i="4"/>
  <c r="AC144" i="4"/>
  <c r="AC145" i="4"/>
  <c r="AC147" i="4"/>
  <c r="AC148" i="4"/>
  <c r="AC143" i="4"/>
  <c r="X144" i="4"/>
  <c r="X145" i="4"/>
  <c r="X147" i="4"/>
  <c r="X148" i="4"/>
  <c r="X143" i="4"/>
  <c r="AA150" i="4"/>
  <c r="AC130" i="4"/>
  <c r="AC131" i="4"/>
  <c r="AC133" i="4"/>
  <c r="AC134" i="4"/>
  <c r="AC129" i="4"/>
  <c r="AC136" i="4" s="1"/>
  <c r="X130" i="4"/>
  <c r="X131" i="4"/>
  <c r="X133" i="4"/>
  <c r="X134" i="4"/>
  <c r="X129" i="4"/>
  <c r="AC115" i="4"/>
  <c r="AA136" i="4"/>
  <c r="G87" i="4"/>
  <c r="F199" i="4" s="1"/>
  <c r="I87" i="4"/>
  <c r="G199" i="4" s="1"/>
  <c r="K87" i="4"/>
  <c r="M87" i="4"/>
  <c r="I199" i="4" s="1"/>
  <c r="O87" i="4"/>
  <c r="J199" i="4" s="1"/>
  <c r="S87" i="4"/>
  <c r="L199" i="4" s="1"/>
  <c r="Q87" i="4"/>
  <c r="K199" i="4" s="1"/>
  <c r="AC116" i="4"/>
  <c r="AC117" i="4"/>
  <c r="AC119" i="4"/>
  <c r="AC120" i="4"/>
  <c r="AA122" i="4"/>
  <c r="X115" i="4"/>
  <c r="X117" i="4"/>
  <c r="X119" i="4"/>
  <c r="X120" i="4"/>
  <c r="X116" i="4"/>
  <c r="Q93" i="4"/>
  <c r="Q94" i="4"/>
  <c r="Q96" i="4"/>
  <c r="Q97" i="4"/>
  <c r="Q98" i="4"/>
  <c r="Q99" i="4"/>
  <c r="Q100" i="4"/>
  <c r="Q92" i="4"/>
  <c r="F99" i="4"/>
  <c r="P93" i="4"/>
  <c r="P94" i="4"/>
  <c r="P96" i="4"/>
  <c r="P97" i="4"/>
  <c r="P98" i="4"/>
  <c r="P99" i="4"/>
  <c r="P100" i="4"/>
  <c r="P92" i="4"/>
  <c r="F98" i="4"/>
  <c r="N96" i="4"/>
  <c r="N97" i="4"/>
  <c r="S115" i="4"/>
  <c r="S116" i="4" s="1"/>
  <c r="K115" i="4"/>
  <c r="K116" i="4" s="1"/>
  <c r="O143" i="4"/>
  <c r="O144" i="4" s="1"/>
  <c r="K129" i="4"/>
  <c r="K130" i="4"/>
  <c r="G143" i="4"/>
  <c r="K143" i="4"/>
  <c r="K144" i="4" s="1"/>
  <c r="G147" i="4"/>
  <c r="F94" i="4"/>
  <c r="F95" i="4"/>
  <c r="F96" i="4"/>
  <c r="F97" i="4"/>
  <c r="H37" i="4"/>
  <c r="H63" i="4"/>
  <c r="H53" i="4"/>
  <c r="H48" i="4"/>
  <c r="H32" i="4"/>
  <c r="H27" i="4"/>
  <c r="H71" i="4" s="1"/>
  <c r="S147" i="4"/>
  <c r="S143" i="4"/>
  <c r="O129" i="4"/>
  <c r="O130" i="4" s="1"/>
  <c r="U117" i="4"/>
  <c r="M132" i="4"/>
  <c r="I146" i="4"/>
  <c r="U145" i="4"/>
  <c r="G132" i="4"/>
  <c r="T132" i="4"/>
  <c r="L132" i="4"/>
  <c r="P132" i="4" l="1"/>
  <c r="U131" i="4"/>
  <c r="S144" i="4"/>
  <c r="O115" i="4"/>
  <c r="M130" i="4"/>
  <c r="U153" i="4"/>
  <c r="G162" i="4" s="1"/>
  <c r="I132" i="4"/>
  <c r="U114" i="4"/>
  <c r="O116" i="4"/>
  <c r="J296" i="4"/>
  <c r="G115" i="4"/>
  <c r="G116" i="4" s="1"/>
  <c r="H110" i="4"/>
  <c r="G148" i="4"/>
  <c r="AC150" i="4"/>
  <c r="M147" i="4" s="1"/>
  <c r="M148" i="4" s="1"/>
  <c r="AC122" i="4"/>
  <c r="U119" i="4" s="1"/>
  <c r="T209" i="4"/>
  <c r="E244" i="4" s="1"/>
  <c r="AC244" i="4" s="1"/>
  <c r="AC209" i="4"/>
  <c r="E245" i="4" s="1"/>
  <c r="U245" i="4" s="1"/>
  <c r="G144" i="4"/>
  <c r="S148" i="4"/>
  <c r="S150" i="4" s="1"/>
  <c r="AD150" i="4"/>
  <c r="N124" i="4"/>
  <c r="U142" i="4"/>
  <c r="G120" i="4"/>
  <c r="G122" i="4" s="1"/>
  <c r="S244" i="4"/>
  <c r="U244" i="4"/>
  <c r="K244" i="4"/>
  <c r="I244" i="4"/>
  <c r="M244" i="4"/>
  <c r="O244" i="4"/>
  <c r="Q245" i="4"/>
  <c r="I245" i="4"/>
  <c r="AC245" i="4"/>
  <c r="K133" i="4"/>
  <c r="K134" i="4" s="1"/>
  <c r="K136" i="4" s="1"/>
  <c r="I133" i="4"/>
  <c r="I134" i="4" s="1"/>
  <c r="U133" i="4"/>
  <c r="Q133" i="4"/>
  <c r="Q134" i="4" s="1"/>
  <c r="M133" i="4"/>
  <c r="G133" i="4"/>
  <c r="J295" i="4"/>
  <c r="U147" i="4"/>
  <c r="K147" i="4"/>
  <c r="K148" i="4" s="1"/>
  <c r="K150" i="4" s="1"/>
  <c r="J110" i="4"/>
  <c r="I115" i="4"/>
  <c r="I116" i="4" s="1"/>
  <c r="M134" i="4"/>
  <c r="K119" i="4"/>
  <c r="K120" i="4" s="1"/>
  <c r="K122" i="4" s="1"/>
  <c r="K152" i="4" s="1"/>
  <c r="K154" i="4" s="1"/>
  <c r="Q129" i="4"/>
  <c r="Q130" i="4" s="1"/>
  <c r="R124" i="4"/>
  <c r="J138" i="4"/>
  <c r="I147" i="4"/>
  <c r="I148" i="4" s="1"/>
  <c r="M195" i="4"/>
  <c r="H124" i="4"/>
  <c r="G129" i="4"/>
  <c r="G130" i="4" s="1"/>
  <c r="S133" i="4"/>
  <c r="S134" i="4" s="1"/>
  <c r="T124" i="4"/>
  <c r="S119" i="4"/>
  <c r="S120" i="4" s="1"/>
  <c r="S122" i="4" s="1"/>
  <c r="S129" i="4"/>
  <c r="S130" i="4" s="1"/>
  <c r="G134" i="4"/>
  <c r="U87" i="4"/>
  <c r="H199" i="4"/>
  <c r="M199" i="4" s="1"/>
  <c r="F100" i="4"/>
  <c r="R164" i="4" s="1"/>
  <c r="R110" i="4"/>
  <c r="Q115" i="4"/>
  <c r="Q116" i="4" s="1"/>
  <c r="I129" i="4"/>
  <c r="I130" i="4" s="1"/>
  <c r="J124" i="4"/>
  <c r="R138" i="4"/>
  <c r="Q143" i="4"/>
  <c r="Q144" i="4" s="1"/>
  <c r="M196" i="4"/>
  <c r="AD122" i="4"/>
  <c r="AD136" i="4"/>
  <c r="N110" i="4"/>
  <c r="M115" i="4"/>
  <c r="M116" i="4" s="1"/>
  <c r="O133" i="4"/>
  <c r="O134" i="4" s="1"/>
  <c r="O136" i="4" s="1"/>
  <c r="P124" i="4"/>
  <c r="N138" i="4"/>
  <c r="M143" i="4"/>
  <c r="M144" i="4" s="1"/>
  <c r="M150" i="4" s="1"/>
  <c r="M194" i="4"/>
  <c r="H219" i="4"/>
  <c r="G222" i="4" s="1"/>
  <c r="M136" i="4" l="1"/>
  <c r="W245" i="4"/>
  <c r="K245" i="4"/>
  <c r="S245" i="4"/>
  <c r="S247" i="4" s="1"/>
  <c r="Y245" i="4"/>
  <c r="G245" i="4"/>
  <c r="G244" i="4"/>
  <c r="W244" i="4"/>
  <c r="Q244" i="4"/>
  <c r="I136" i="4"/>
  <c r="S136" i="4"/>
  <c r="AA245" i="4"/>
  <c r="O245" i="4"/>
  <c r="M245" i="4"/>
  <c r="Y244" i="4"/>
  <c r="AA244" i="4"/>
  <c r="AA247" i="4" s="1"/>
  <c r="G171" i="4"/>
  <c r="G182" i="4" s="1"/>
  <c r="G150" i="4"/>
  <c r="Q119" i="4"/>
  <c r="Q120" i="4" s="1"/>
  <c r="O119" i="4"/>
  <c r="O120" i="4" s="1"/>
  <c r="O122" i="4" s="1"/>
  <c r="I119" i="4"/>
  <c r="I120" i="4" s="1"/>
  <c r="Q147" i="4"/>
  <c r="Q148" i="4" s="1"/>
  <c r="O147" i="4"/>
  <c r="O148" i="4" s="1"/>
  <c r="O150" i="4" s="1"/>
  <c r="M119" i="4"/>
  <c r="M120" i="4" s="1"/>
  <c r="M122" i="4" s="1"/>
  <c r="M152" i="4" s="1"/>
  <c r="M154" i="4" s="1"/>
  <c r="O247" i="4"/>
  <c r="U247" i="4"/>
  <c r="S152" i="4"/>
  <c r="S154" i="4" s="1"/>
  <c r="Q122" i="4"/>
  <c r="M247" i="4"/>
  <c r="I222" i="4"/>
  <c r="G224" i="4"/>
  <c r="G168" i="4"/>
  <c r="Q136" i="4"/>
  <c r="G247" i="4"/>
  <c r="W247" i="4"/>
  <c r="Q247" i="4"/>
  <c r="G136" i="4"/>
  <c r="U130" i="4"/>
  <c r="U120" i="4"/>
  <c r="I247" i="4"/>
  <c r="U116" i="4"/>
  <c r="I122" i="4"/>
  <c r="K247" i="4"/>
  <c r="G175" i="4"/>
  <c r="G183" i="4" s="1"/>
  <c r="I198" i="4"/>
  <c r="G198" i="4"/>
  <c r="N163" i="4"/>
  <c r="P163" i="4"/>
  <c r="N162" i="4"/>
  <c r="M162" i="4"/>
  <c r="F198" i="4"/>
  <c r="R163" i="4"/>
  <c r="O163" i="4"/>
  <c r="R162" i="4"/>
  <c r="R166" i="4" s="1"/>
  <c r="M164" i="4"/>
  <c r="Q163" i="4"/>
  <c r="H198" i="4"/>
  <c r="L198" i="4"/>
  <c r="O164" i="4"/>
  <c r="K198" i="4"/>
  <c r="S163" i="4"/>
  <c r="O162" i="4"/>
  <c r="M163" i="4"/>
  <c r="S162" i="4"/>
  <c r="P164" i="4"/>
  <c r="Q162" i="4"/>
  <c r="P162" i="4"/>
  <c r="S164" i="4"/>
  <c r="N164" i="4"/>
  <c r="J198" i="4"/>
  <c r="Q164" i="4"/>
  <c r="U134" i="4"/>
  <c r="G152" i="4"/>
  <c r="U144" i="4"/>
  <c r="Y247" i="4"/>
  <c r="AC247" i="4"/>
  <c r="I150" i="4"/>
  <c r="O166" i="4" l="1"/>
  <c r="U148" i="4"/>
  <c r="Q166" i="4"/>
  <c r="M173" i="4"/>
  <c r="G230" i="4" s="1"/>
  <c r="Q150" i="4"/>
  <c r="Q152" i="4" s="1"/>
  <c r="O152" i="4"/>
  <c r="O154" i="4" s="1"/>
  <c r="I152" i="4"/>
  <c r="I154" i="4" s="1"/>
  <c r="G169" i="4"/>
  <c r="G154" i="4"/>
  <c r="M172" i="4"/>
  <c r="N172" i="4" s="1"/>
  <c r="M166" i="4"/>
  <c r="M171" i="4"/>
  <c r="N171" i="4" s="1"/>
  <c r="N166" i="4"/>
  <c r="G176" i="4"/>
  <c r="G181" i="4"/>
  <c r="G180" i="4"/>
  <c r="G172" i="4"/>
  <c r="S166" i="4"/>
  <c r="U122" i="4"/>
  <c r="P166" i="4"/>
  <c r="U136" i="4"/>
  <c r="K222" i="4"/>
  <c r="I224" i="4"/>
  <c r="Q154" i="4" l="1"/>
  <c r="G166" i="4"/>
  <c r="G179" i="4" s="1"/>
  <c r="U150" i="4"/>
  <c r="U152" i="4"/>
  <c r="U154" i="4" s="1"/>
  <c r="G173" i="4"/>
  <c r="G167" i="4"/>
  <c r="I230" i="4"/>
  <c r="K224" i="4"/>
  <c r="K230" i="4" s="1"/>
  <c r="M222" i="4"/>
  <c r="H177" i="4"/>
  <c r="G184" i="4"/>
  <c r="K231" i="4" l="1"/>
  <c r="K232" i="4"/>
  <c r="K240" i="4"/>
  <c r="K241" i="4"/>
  <c r="M224" i="4"/>
  <c r="M230" i="4" s="1"/>
  <c r="O222" i="4"/>
  <c r="I240" i="4"/>
  <c r="I241" i="4"/>
  <c r="I231" i="4"/>
  <c r="I232" i="4"/>
  <c r="G231" i="4"/>
  <c r="G241" i="4"/>
  <c r="G232" i="4"/>
  <c r="G240" i="4"/>
  <c r="G234" i="4" l="1"/>
  <c r="I258" i="4"/>
  <c r="K258" i="4"/>
  <c r="G258" i="4"/>
  <c r="Q222" i="4"/>
  <c r="O224" i="4"/>
  <c r="O230" i="4" s="1"/>
  <c r="I234" i="4"/>
  <c r="M240" i="4"/>
  <c r="M231" i="4"/>
  <c r="M241" i="4"/>
  <c r="M232" i="4"/>
  <c r="K234" i="4"/>
  <c r="G264" i="4" l="1"/>
  <c r="G265" i="4" s="1"/>
  <c r="M234" i="4"/>
  <c r="O232" i="4"/>
  <c r="O231" i="4"/>
  <c r="O241" i="4"/>
  <c r="O240" i="4"/>
  <c r="S222" i="4"/>
  <c r="Q224" i="4"/>
  <c r="Q230" i="4" s="1"/>
  <c r="K264" i="4"/>
  <c r="K260" i="4"/>
  <c r="M258" i="4"/>
  <c r="I260" i="4"/>
  <c r="I264" i="4"/>
  <c r="I265" i="4" s="1"/>
  <c r="K265" i="4" s="1"/>
  <c r="G260" i="4"/>
  <c r="M260" i="4" l="1"/>
  <c r="O234" i="4"/>
  <c r="O258" i="4"/>
  <c r="Q240" i="4"/>
  <c r="Q232" i="4"/>
  <c r="Q231" i="4"/>
  <c r="Q241" i="4"/>
  <c r="U222" i="4"/>
  <c r="S224" i="4"/>
  <c r="S230" i="4" s="1"/>
  <c r="M264" i="4"/>
  <c r="M265" i="4" s="1"/>
  <c r="G261" i="4"/>
  <c r="O260" i="4" l="1"/>
  <c r="O264" i="4"/>
  <c r="O265" i="4" s="1"/>
  <c r="Q234" i="4"/>
  <c r="Q258" i="4"/>
  <c r="I261" i="4"/>
  <c r="G263" i="4"/>
  <c r="G266" i="4"/>
  <c r="S231" i="4"/>
  <c r="S232" i="4"/>
  <c r="S241" i="4"/>
  <c r="S240" i="4"/>
  <c r="W222" i="4"/>
  <c r="U224" i="4"/>
  <c r="U230" i="4" s="1"/>
  <c r="Q260" i="4" l="1"/>
  <c r="Q264" i="4"/>
  <c r="Q265" i="4" s="1"/>
  <c r="Y222" i="4"/>
  <c r="W224" i="4"/>
  <c r="W230" i="4" s="1"/>
  <c r="S234" i="4"/>
  <c r="I266" i="4"/>
  <c r="I263" i="4"/>
  <c r="K261" i="4"/>
  <c r="U231" i="4"/>
  <c r="U232" i="4"/>
  <c r="U240" i="4"/>
  <c r="U241" i="4"/>
  <c r="S258" i="4"/>
  <c r="U258" i="4" l="1"/>
  <c r="M261" i="4"/>
  <c r="K266" i="4"/>
  <c r="K263" i="4"/>
  <c r="W241" i="4"/>
  <c r="W232" i="4"/>
  <c r="W231" i="4"/>
  <c r="W240" i="4"/>
  <c r="AA222" i="4"/>
  <c r="Y224" i="4"/>
  <c r="Y230" i="4" s="1"/>
  <c r="U234" i="4"/>
  <c r="S260" i="4"/>
  <c r="S264" i="4"/>
  <c r="S265" i="4" s="1"/>
  <c r="AC222" i="4" l="1"/>
  <c r="AC224" i="4" s="1"/>
  <c r="AC230" i="4" s="1"/>
  <c r="AA224" i="4"/>
  <c r="AA230" i="4" s="1"/>
  <c r="W258" i="4"/>
  <c r="O261" i="4"/>
  <c r="M263" i="4"/>
  <c r="M266" i="4"/>
  <c r="Y232" i="4"/>
  <c r="Y240" i="4"/>
  <c r="Y241" i="4"/>
  <c r="Y231" i="4"/>
  <c r="U260" i="4"/>
  <c r="U264" i="4"/>
  <c r="U265" i="4" s="1"/>
  <c r="W234" i="4"/>
  <c r="Y258" i="4" l="1"/>
  <c r="W260" i="4"/>
  <c r="W264" i="4"/>
  <c r="W265" i="4" s="1"/>
  <c r="AC240" i="4"/>
  <c r="AC232" i="4"/>
  <c r="AC231" i="4"/>
  <c r="AC241" i="4"/>
  <c r="O266" i="4"/>
  <c r="Q261" i="4"/>
  <c r="O263" i="4"/>
  <c r="Y234" i="4"/>
  <c r="AA231" i="4"/>
  <c r="AA241" i="4"/>
  <c r="AA232" i="4"/>
  <c r="AA240" i="4"/>
  <c r="AA258" i="4" l="1"/>
  <c r="AC234" i="4"/>
  <c r="Y260" i="4"/>
  <c r="Y264" i="4"/>
  <c r="Y265" i="4" s="1"/>
  <c r="AA234" i="4"/>
  <c r="Q263" i="4"/>
  <c r="S261" i="4"/>
  <c r="Q266" i="4"/>
  <c r="AC258" i="4"/>
  <c r="L273" i="4" l="1"/>
  <c r="S266" i="4"/>
  <c r="S263" i="4"/>
  <c r="U261" i="4"/>
  <c r="AC260" i="4"/>
  <c r="AC264" i="4"/>
  <c r="AA260" i="4"/>
  <c r="AA264" i="4"/>
  <c r="AA265" i="4" s="1"/>
  <c r="L272" i="4"/>
  <c r="L274" i="4" s="1"/>
  <c r="AC265" i="4" l="1"/>
  <c r="AF265" i="4" s="1"/>
  <c r="L276" i="4"/>
  <c r="L275" i="4"/>
  <c r="M277" i="4"/>
  <c r="B268" i="4"/>
  <c r="U266" i="4"/>
  <c r="U263" i="4"/>
  <c r="W261" i="4"/>
  <c r="W266" i="4" l="1"/>
  <c r="Y261" i="4"/>
  <c r="W263" i="4"/>
  <c r="Y266" i="4" l="1"/>
  <c r="AA261" i="4"/>
  <c r="Y263" i="4"/>
  <c r="AC261" i="4" l="1"/>
  <c r="J308" i="4" s="1"/>
  <c r="J311" i="4" s="1"/>
  <c r="AA266" i="4"/>
  <c r="AA263" i="4"/>
  <c r="AC263" i="4" l="1"/>
  <c r="AE263" i="4" s="1"/>
  <c r="M279" i="4" s="1"/>
  <c r="O279" i="4" s="1"/>
  <c r="AC266" i="4"/>
  <c r="AF266" i="4" s="1"/>
  <c r="AF267" i="4" s="1"/>
  <c r="J298" i="4" s="1"/>
  <c r="J297" i="4"/>
  <c r="M297" i="4" l="1"/>
  <c r="J300" i="4"/>
  <c r="J314" i="4" s="1"/>
  <c r="M314"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Jens Schleuniger</author>
  </authors>
  <commentList>
    <comment ref="N90" authorId="0" shapeId="0" xr:uid="{00000000-0006-0000-0100-000001000000}">
      <text>
        <r>
          <rPr>
            <b/>
            <sz val="8"/>
            <color indexed="81"/>
            <rFont val="Tahoma"/>
            <family val="2"/>
          </rPr>
          <t>Für-Gründer.de:</t>
        </r>
        <r>
          <rPr>
            <sz val="8"/>
            <color indexed="81"/>
            <rFont val="Tahoma"/>
            <family val="2"/>
          </rPr>
          <t xml:space="preserve">
Bitte tragen Sie hier NUR die Kosten für die Zutaten ein .</t>
        </r>
      </text>
    </comment>
    <comment ref="K160" authorId="0" shapeId="0" xr:uid="{00000000-0006-0000-0100-000002000000}">
      <text>
        <r>
          <rPr>
            <b/>
            <sz val="8"/>
            <color indexed="81"/>
            <rFont val="Tahoma"/>
            <family val="2"/>
          </rPr>
          <t>Für-Gründer.de:</t>
        </r>
        <r>
          <rPr>
            <sz val="8"/>
            <color indexed="81"/>
            <rFont val="Tahoma"/>
            <family val="2"/>
          </rPr>
          <t xml:space="preserve">
Die Auslastung bezieht sich auf die Anzahl Gäste im Verhältnis zur Kapazität (Anzahl Sitzplätze)</t>
        </r>
      </text>
    </comment>
    <comment ref="L160" authorId="0" shapeId="0" xr:uid="{00000000-0006-0000-0100-000003000000}">
      <text>
        <r>
          <rPr>
            <b/>
            <sz val="8"/>
            <color indexed="81"/>
            <rFont val="Tahoma"/>
            <family val="2"/>
          </rPr>
          <t>Für-Gründer.de:</t>
        </r>
        <r>
          <rPr>
            <sz val="8"/>
            <color indexed="81"/>
            <rFont val="Tahoma"/>
            <family val="2"/>
          </rPr>
          <t xml:space="preserve">
Geben Sie hier ein, wie lange die Gäste im Durchschnitt in Ihrem Lokal bleiben (also z.B. 1,5 Stunden)
</t>
        </r>
      </text>
    </comment>
    <comment ref="D228" authorId="0" shapeId="0" xr:uid="{3B4362D1-911D-4464-84DA-FD6381F37ED8}">
      <text>
        <r>
          <rPr>
            <b/>
            <sz val="9"/>
            <color indexed="81"/>
            <rFont val="Segoe UI"/>
            <family val="2"/>
          </rPr>
          <t>Jens Schleuniger:</t>
        </r>
        <r>
          <rPr>
            <sz val="9"/>
            <color indexed="81"/>
            <rFont val="Segoe UI"/>
            <family val="2"/>
          </rPr>
          <t xml:space="preserve">
Bitte orientiere dich bei der Auslastung an der durchschnittlichen Auslastung, die in Zelle M173 berechnet wurde. In der Regel liegt deine monatliche Auslastung zu Beginn deutlich unter diesem Wert und nähert sich dann sukzessive dem vorher berechneten Durchschnitsswert an. </t>
        </r>
      </text>
    </comment>
    <comment ref="E246" authorId="0" shapeId="0" xr:uid="{00000000-0006-0000-0100-000004000000}">
      <text>
        <r>
          <rPr>
            <b/>
            <sz val="8"/>
            <color indexed="81"/>
            <rFont val="Tahoma"/>
            <family val="2"/>
          </rPr>
          <t>Für-Gründer.de:</t>
        </r>
        <r>
          <rPr>
            <sz val="8"/>
            <color indexed="81"/>
            <rFont val="Tahoma"/>
            <family val="2"/>
          </rPr>
          <t xml:space="preserve">
Denken Sie daran, dass Sie für sich selbst auch einen Unternehmerlohn einkalkulieren!</t>
        </r>
      </text>
    </comment>
    <comment ref="G298" authorId="0" shapeId="0" xr:uid="{00000000-0006-0000-0100-000005000000}">
      <text>
        <r>
          <rPr>
            <b/>
            <sz val="8"/>
            <color indexed="81"/>
            <rFont val="Tahoma"/>
            <family val="2"/>
          </rPr>
          <t>Für-Gründer.de:</t>
        </r>
        <r>
          <rPr>
            <sz val="8"/>
            <color indexed="81"/>
            <rFont val="Tahoma"/>
            <family val="2"/>
          </rPr>
          <t xml:space="preserve">
Falls was schief läuft - Wir raten Ihnen, einen Puffer von 25% in Ihre Planung miteinzurechnen! Dabei wird der zusätzliche Kapitalbedarf berechnet, falls sich Ihr Umsatz um 25% weniger stark entwickelt, als von Ihnen prognostiziert.</t>
        </r>
      </text>
    </comment>
  </commentList>
</comments>
</file>

<file path=xl/sharedStrings.xml><?xml version="1.0" encoding="utf-8"?>
<sst xmlns="http://schemas.openxmlformats.org/spreadsheetml/2006/main" count="349" uniqueCount="272">
  <si>
    <t>Umsatz</t>
  </si>
  <si>
    <t>Kosten</t>
  </si>
  <si>
    <r>
      <t xml:space="preserve">Bitte tragen Sie Ihre Werte in den </t>
    </r>
    <r>
      <rPr>
        <b/>
        <sz val="10"/>
        <color indexed="9"/>
        <rFont val="Tahoma"/>
        <family val="2"/>
      </rPr>
      <t>grauen Zellen</t>
    </r>
    <r>
      <rPr>
        <sz val="10"/>
        <rFont val="Tahoma"/>
        <family val="2"/>
      </rPr>
      <t xml:space="preserve"> ein!</t>
    </r>
  </si>
  <si>
    <t>Beschreibung</t>
  </si>
  <si>
    <t>Gründungskosten</t>
  </si>
  <si>
    <t>Administrative Kosten</t>
  </si>
  <si>
    <t>Anwalts- / Notarkosten</t>
  </si>
  <si>
    <t>Anmeldegebühr Patent</t>
  </si>
  <si>
    <t>Anmeldegebühr Marke</t>
  </si>
  <si>
    <t>Gewerbeanmeldung</t>
  </si>
  <si>
    <t>Sonstige</t>
  </si>
  <si>
    <t>Businessplan Kosten</t>
  </si>
  <si>
    <t>Marktanalyse</t>
  </si>
  <si>
    <t>Gründercoaching</t>
  </si>
  <si>
    <t>Beratungshonorar</t>
  </si>
  <si>
    <t>Personalvermittlungsgebühr</t>
  </si>
  <si>
    <t>Immobilienmakler</t>
  </si>
  <si>
    <t>Gründungsinvestitionen</t>
  </si>
  <si>
    <t>Fahrzeuge</t>
  </si>
  <si>
    <t>Design</t>
  </si>
  <si>
    <t>Marketingkosten</t>
  </si>
  <si>
    <t>Werbematerial</t>
  </si>
  <si>
    <t>Homepage</t>
  </si>
  <si>
    <t>Geschäftsausstattung</t>
  </si>
  <si>
    <t>Büroeinrichtung</t>
  </si>
  <si>
    <t>Einrichtung (z.B. des Ladens)</t>
  </si>
  <si>
    <t>Telefon/Fax/AB</t>
  </si>
  <si>
    <t>PC</t>
  </si>
  <si>
    <t>Drucker</t>
  </si>
  <si>
    <t>Kasse, EC Geräte etc.</t>
  </si>
  <si>
    <t>Unternehmenssoftware</t>
  </si>
  <si>
    <t>Weitere Kosten</t>
  </si>
  <si>
    <t>Kosten beim Gründungsstart</t>
  </si>
  <si>
    <t xml:space="preserve">nutzen. </t>
  </si>
  <si>
    <t>Startdatum (Monat/Jahr)</t>
  </si>
  <si>
    <t>Auslastung</t>
  </si>
  <si>
    <t>Umsatz pro Monat</t>
  </si>
  <si>
    <t>Kosten pro Monat</t>
  </si>
  <si>
    <t>Miete</t>
  </si>
  <si>
    <t>Sonstiges</t>
  </si>
  <si>
    <t>Personalkosten</t>
  </si>
  <si>
    <t>Marketing</t>
  </si>
  <si>
    <t>Telefon &amp; Kommunikation</t>
  </si>
  <si>
    <t>Versicherungen</t>
  </si>
  <si>
    <t>Zinsen</t>
  </si>
  <si>
    <t>Gewinn / Verlust pro Monat</t>
  </si>
  <si>
    <t>Gewinn / Verlust kumuliert</t>
  </si>
  <si>
    <t>Kapitalbedarf für laufende Kosten</t>
  </si>
  <si>
    <t>Puffer</t>
  </si>
  <si>
    <t>Kapitalbedarf</t>
  </si>
  <si>
    <t>Finanzierung</t>
  </si>
  <si>
    <t>Eigene Mittel</t>
  </si>
  <si>
    <t>Investoren</t>
  </si>
  <si>
    <t>Kurzfristige Kredite</t>
  </si>
  <si>
    <t>Darlehen</t>
  </si>
  <si>
    <t>Weitere</t>
  </si>
  <si>
    <t>Finanzierung gesamt</t>
  </si>
  <si>
    <t>Finanzierungslücke</t>
  </si>
  <si>
    <r>
      <t xml:space="preserve">Kapitalbedarf </t>
    </r>
    <r>
      <rPr>
        <sz val="10"/>
        <color indexed="9"/>
        <rFont val="Tahoma"/>
        <family val="2"/>
      </rPr>
      <t>für die ersten 12 Monate</t>
    </r>
  </si>
  <si>
    <t>Schwächstes Monatsergebnis</t>
  </si>
  <si>
    <t>Stärkstes Monatsergebnis</t>
  </si>
  <si>
    <t>Tipp</t>
  </si>
  <si>
    <t>Achtung: Alle Werte verstehen sich der Einfachheit halber inkl. Umsatzsteuer!</t>
  </si>
  <si>
    <t>Anzahl Monate, um Break Even zu erreichen</t>
  </si>
  <si>
    <t>Ihr operatives Geschäft auf einen Blick:</t>
  </si>
  <si>
    <t>Umsatzrendite</t>
  </si>
  <si>
    <t>Bitte auf das "+" auf der linken Seite drücken!</t>
  </si>
  <si>
    <t>Weitere Links</t>
  </si>
  <si>
    <t>Tool</t>
  </si>
  <si>
    <t>Ihren Kapitalbedarf decken</t>
  </si>
  <si>
    <t xml:space="preserve">Der Mikrokredit </t>
  </si>
  <si>
    <t>für Summen bis 20.000 €</t>
  </si>
  <si>
    <t xml:space="preserve">Förderkredite </t>
  </si>
  <si>
    <t>bis 100.000 € und mehr</t>
  </si>
  <si>
    <t>Der Finanzplan</t>
  </si>
  <si>
    <t>als Teil des Businessplans</t>
  </si>
  <si>
    <t>Überschuss Gewinn &amp; Verlust Rechnung</t>
  </si>
  <si>
    <t xml:space="preserve">Eigenkapital </t>
  </si>
  <si>
    <t>durch Crowd investing, Business Angels oder VC</t>
  </si>
  <si>
    <t xml:space="preserve">auch nicht unüblich, den Break-Even erst im zweiten Jahr zu erreichen. Jedoch </t>
  </si>
  <si>
    <t>wird dadurch Ihr Finanzbedarf steigen. Prüfen Sie dies im Detail mit Ihrem Coach.</t>
  </si>
  <si>
    <t xml:space="preserve">Die Finanzierungslücke zeigt Ihnen den zusätzlichen Kapitalbedarf auf, der aus der </t>
  </si>
  <si>
    <t>Geschäftstätigkeit der ersten 12 Monate resultiert. Sollten Sie Ihren Break Even nicht</t>
  </si>
  <si>
    <t>innerhalb der ersten 12 Monate erreicht haben oder später noch zusätzliche Investitionen</t>
  </si>
  <si>
    <t>planen, kann dies Ihren Kapitalbedarf noch weiter erhöhen. Mit Blick auf die Finanzierungslücke</t>
  </si>
  <si>
    <t>sollten Sie realistisch einschätzen, ob Sie die notwendigen Mittel über die möglichen</t>
  </si>
  <si>
    <t>Finanzierungswege aufbringen können.</t>
  </si>
  <si>
    <t>Break Even (1=Nein)</t>
  </si>
  <si>
    <t>Gewinn/Verlust pro Monat mit Puffer</t>
  </si>
  <si>
    <t>Gewinn / Verlust mit Puffer kumuliert</t>
  </si>
  <si>
    <t>Gewinn / Verlust ohne Puffer kumuliert</t>
  </si>
  <si>
    <t>Restaurant</t>
  </si>
  <si>
    <t>Inneneinrichtung</t>
  </si>
  <si>
    <t>Küche</t>
  </si>
  <si>
    <t>Franchise</t>
  </si>
  <si>
    <t>Kücheneinrichtung</t>
  </si>
  <si>
    <t>Öffnungszeiten</t>
  </si>
  <si>
    <t>Mittags</t>
  </si>
  <si>
    <t>Abends</t>
  </si>
  <si>
    <t>Von</t>
  </si>
  <si>
    <t>Bis</t>
  </si>
  <si>
    <t>Bar</t>
  </si>
  <si>
    <t>Total</t>
  </si>
  <si>
    <t>Montag</t>
  </si>
  <si>
    <t>Dienstag</t>
  </si>
  <si>
    <t>Mittwoch</t>
  </si>
  <si>
    <t>Donnerstag</t>
  </si>
  <si>
    <t xml:space="preserve">Freitag </t>
  </si>
  <si>
    <t>Samstag</t>
  </si>
  <si>
    <t>Sonntag</t>
  </si>
  <si>
    <t>Stunden offen</t>
  </si>
  <si>
    <t>Anzahl</t>
  </si>
  <si>
    <t>Wochenumsatz</t>
  </si>
  <si>
    <t>Umsatz pro Gast</t>
  </si>
  <si>
    <t>Tische</t>
  </si>
  <si>
    <t>Tisch(-e)</t>
  </si>
  <si>
    <t>Sitzplätze</t>
  </si>
  <si>
    <t>Total Sitzplätze</t>
  </si>
  <si>
    <t>Makler &amp; Abstand</t>
  </si>
  <si>
    <t>Abstand</t>
  </si>
  <si>
    <t>Gläser, Geschirr, Besteck</t>
  </si>
  <si>
    <t>Gastronomie Finanzplan Check</t>
  </si>
  <si>
    <t>Aufschlag</t>
  </si>
  <si>
    <t>Deckungsbeitrag</t>
  </si>
  <si>
    <t>Frühstück</t>
  </si>
  <si>
    <t>Abendessen</t>
  </si>
  <si>
    <t>Mittagessen</t>
  </si>
  <si>
    <t>Ø Verkaufspreis</t>
  </si>
  <si>
    <t>Speisekarte</t>
  </si>
  <si>
    <t>Softdrinks (z.B. 0,3l)</t>
  </si>
  <si>
    <t>Spirituosen (z.B. 0,1l)</t>
  </si>
  <si>
    <t>Bier (z.B. 0,3l)</t>
  </si>
  <si>
    <t>Anzahl Gäste Morgens</t>
  </si>
  <si>
    <t>Getränke Umsatz pro Gast</t>
  </si>
  <si>
    <t>Umsatz Frühstück</t>
  </si>
  <si>
    <t>Preis pro Frühstück</t>
  </si>
  <si>
    <t>% Anteil</t>
  </si>
  <si>
    <t>Kaffe, Tee, etc.</t>
  </si>
  <si>
    <t>Summe</t>
  </si>
  <si>
    <t>Wein &amp; Sekt (z.B. 0,1l)</t>
  </si>
  <si>
    <t>Umsatz Getränke</t>
  </si>
  <si>
    <t>Umsatz Getränke Frühstück</t>
  </si>
  <si>
    <t>Morgens</t>
  </si>
  <si>
    <t>3.) Umsatz pro Woche berechnen</t>
  </si>
  <si>
    <t>2.) Öffnungszeiten &amp; Speisekarte</t>
  </si>
  <si>
    <t>Umsatz Mittagessen</t>
  </si>
  <si>
    <t>Umsatz Getränke Mittagessen</t>
  </si>
  <si>
    <t>Preis pro Mittagessen</t>
  </si>
  <si>
    <t>Frühstück Getränke</t>
  </si>
  <si>
    <t>Mittagessen Getränke</t>
  </si>
  <si>
    <t>Preis pro Abendessen</t>
  </si>
  <si>
    <t>Umsatz Abendessen</t>
  </si>
  <si>
    <t>Umsatz Getränke Abendessen</t>
  </si>
  <si>
    <t>Umsatz gesamt</t>
  </si>
  <si>
    <t>Übersicht</t>
  </si>
  <si>
    <t>Abendessen Getränke</t>
  </si>
  <si>
    <t>Umsatz pro Woche</t>
  </si>
  <si>
    <t>Umsatz Essen</t>
  </si>
  <si>
    <t>Deckungsbeitrag Essen</t>
  </si>
  <si>
    <t>Deckungsbeitrag Getränke</t>
  </si>
  <si>
    <t>Mo</t>
  </si>
  <si>
    <t>Di</t>
  </si>
  <si>
    <t>Mi</t>
  </si>
  <si>
    <t>Do</t>
  </si>
  <si>
    <t>Fr</t>
  </si>
  <si>
    <t>Sa</t>
  </si>
  <si>
    <t>So</t>
  </si>
  <si>
    <t>h/Gast</t>
  </si>
  <si>
    <t>1.) Gründungskosten aufstellen</t>
  </si>
  <si>
    <t>Einnahmen Restaurant</t>
  </si>
  <si>
    <t>Monat</t>
  </si>
  <si>
    <t>Höchste Auslastung</t>
  </si>
  <si>
    <t>Geringste Auslastung</t>
  </si>
  <si>
    <t>Ø Auslastung</t>
  </si>
  <si>
    <t>Ø Auslastung pro Tag</t>
  </si>
  <si>
    <t>Anzahl Gäste</t>
  </si>
  <si>
    <t>Gäste pro Monat</t>
  </si>
  <si>
    <t>Gäste pro Woche</t>
  </si>
  <si>
    <t>Anzahl Essen pro Woche</t>
  </si>
  <si>
    <t>Anzahl Getränke pro Woche</t>
  </si>
  <si>
    <t>Gäste pro Tag</t>
  </si>
  <si>
    <t>Übersicht Umsatz pro Woche</t>
  </si>
  <si>
    <t>Umsatz Essen pro Gast</t>
  </si>
  <si>
    <t>Umsatz Getränke pro Gast</t>
  </si>
  <si>
    <t>Kosten Essen</t>
  </si>
  <si>
    <t>Marge Essen</t>
  </si>
  <si>
    <t>Kosten Getränke</t>
  </si>
  <si>
    <t>Marge Getränke</t>
  </si>
  <si>
    <t>Deckungsbeitrag pro Gast</t>
  </si>
  <si>
    <t>Kosten pro Essen pro Gast</t>
  </si>
  <si>
    <t>Kosten pro Getränk pro Gast</t>
  </si>
  <si>
    <t>Kosten für Essen</t>
  </si>
  <si>
    <t>Kosten für Getränke</t>
  </si>
  <si>
    <t>Köche</t>
  </si>
  <si>
    <t>Service</t>
  </si>
  <si>
    <t>4.) Personal bestimmen</t>
  </si>
  <si>
    <t>Anzahl Gäste Mittags</t>
  </si>
  <si>
    <t>Anzahl Gäste Abends</t>
  </si>
  <si>
    <t>Öffnunszeiten</t>
  </si>
  <si>
    <t>Leitung</t>
  </si>
  <si>
    <t>Hilfspersonal</t>
  </si>
  <si>
    <t>Funktion</t>
  </si>
  <si>
    <t>Stundenlohn</t>
  </si>
  <si>
    <t>Admin</t>
  </si>
  <si>
    <t>Fest angestellt</t>
  </si>
  <si>
    <t>Max.</t>
  </si>
  <si>
    <t>h/Woche</t>
  </si>
  <si>
    <t>€ / h</t>
  </si>
  <si>
    <t>Festangestellt</t>
  </si>
  <si>
    <t>Anzahl Sitzplätze</t>
  </si>
  <si>
    <t>Deckungsbeitrag pro Woche</t>
  </si>
  <si>
    <t>Lohnnebenkosten</t>
  </si>
  <si>
    <t>Reinigung</t>
  </si>
  <si>
    <t>Gäste, die essen</t>
  </si>
  <si>
    <t>5.) Gewinn und Verlustrechnung (GuV) erstellen</t>
  </si>
  <si>
    <t>Finanzplan im Detail: Nutzen Sie unser</t>
  </si>
  <si>
    <t>6.) Kapitalbedarf &amp; Finanzierung für die ersten 12 Monate</t>
  </si>
  <si>
    <t>Um Ihre Idee auf die Wirtschaftlichkeit zu prüfen, können Sie unseren kostenlosen Gastronomie Finanzplan Check</t>
  </si>
  <si>
    <t>Stellen</t>
  </si>
  <si>
    <t>Ø Warenkosten</t>
  </si>
  <si>
    <t>Starten Sie den Finanzplan mit den Gründungskosten und den Investitionen.</t>
  </si>
  <si>
    <t>Vergessen Sie dabei Makler, Umbau, Einrichtung &amp; Marketing nicht.</t>
  </si>
  <si>
    <t>Als zweiter Schritt müssen Sie sich über Öffnungszeiten, Kapazitäten &amp; die Speisekarte</t>
  </si>
  <si>
    <t>Woche</t>
  </si>
  <si>
    <t xml:space="preserve">Da Sie nun wissen, wie viele Sitzplätze Sie haben und was Sie anbieten, geht es an die Berechnung des Umsatzes. </t>
  </si>
  <si>
    <t xml:space="preserve">Neben der Anzahl Gäste ist insbesondere wichtig zu wissen, was konsumiert wird. </t>
  </si>
  <si>
    <t>Gedanken machen. Achtung: die Sitzplätze sind später für die Auslastung relevant (unter Punkt 3)!</t>
  </si>
  <si>
    <t xml:space="preserve">Die nachfolgende Übersicht wird automatisch berechnet. </t>
  </si>
  <si>
    <t xml:space="preserve">Rechts sehen Sie die jeweilige Auslastung. </t>
  </si>
  <si>
    <t xml:space="preserve">Im Gastronomiebereich ist das Personal ein sehr wichtiger Faktor - so auch für die Finanzplanung. </t>
  </si>
  <si>
    <t>Nachfolgend sollten Sie angeben, wie viel Personal Sie wann benötigen und welche Löhne Sie bezahlen.</t>
  </si>
  <si>
    <t>Angestellte, die pro Stunde bezahlt werden</t>
  </si>
  <si>
    <t>Festangestellte, die einen Monatslohn erhalten</t>
  </si>
  <si>
    <t>Summe Monat</t>
  </si>
  <si>
    <t>Personalkosten und die Kosten für die Waren automatisch berechnet (können aber angepasst werden). Wichtig ist insbesondere, dass Sie auch zusätzliche Kosten wie Miete und Werbung nicht vergessen. Wenn Sie alle nötigen Angaben</t>
  </si>
  <si>
    <t xml:space="preserve">gemacht haben, wird Ihnen Ihr "operatives Geschäft auf einen Blick" dargestellt. In dieser Box sehen Sie die wichtigsten Zahlen und können entsprechen erkennen, ob und wie gut sich Ihr Vorhaben lohnt. </t>
  </si>
  <si>
    <t>Nutzen Sie für die Erstellung des Businessplans inkl. des Finanzplans das geförderte</t>
  </si>
  <si>
    <t>Umsatz (für 12 Monate)</t>
  </si>
  <si>
    <t>Kosten (für 12 Monate)</t>
  </si>
  <si>
    <t>Gewinn / Verlust in 12 Monaten</t>
  </si>
  <si>
    <t>Der Kapitalbedarf entspricht der Summe der Gründungs- und Investitionskosten, sowie</t>
  </si>
  <si>
    <t xml:space="preserve">dem Kapitalbedarf für die Startphase. Wir empfehlen, einen Puffer einzurechnen. </t>
  </si>
  <si>
    <t xml:space="preserve">Den Kapitalbedarf selbst können Sie mit eigenen oder fremden Mittel decken. </t>
  </si>
  <si>
    <t>Wie lange bleiben Ihre Gäste durchschnittlich und haben Sie genügend Sitzplätze?</t>
  </si>
  <si>
    <t>Bruttolohn</t>
  </si>
  <si>
    <t>Gäste die trinken</t>
  </si>
  <si>
    <t>Getränke pro Gast</t>
  </si>
  <si>
    <t>Ihr Unternehmerlohn</t>
  </si>
  <si>
    <t>Baumaßnahmen</t>
  </si>
  <si>
    <t>Franchise-Gebühr</t>
  </si>
  <si>
    <t>Gäste, die trinken</t>
  </si>
  <si>
    <t>Im Teil 5 fließen nun alle Annahmen in die Plan Gewinn- und Verlustrechnung. Den Umsatz können Sie anhand der Auslastung anpassen. Je länger Sie am Markt sind, desto höher in der Regel die Auslastung. Bei den Kosten werden die</t>
  </si>
  <si>
    <t>- wir suchen kostenlos den richtigen Gründercoach für Sie!</t>
  </si>
  <si>
    <t>Hinweis: Je eher Sie den Break Even erreichen, desto besser - allerdings ist es</t>
  </si>
  <si>
    <t xml:space="preserve">erfolgreich bei der Finanzierung </t>
  </si>
  <si>
    <t>&gt;&gt; Hier geht es weiter mit dem Tool</t>
  </si>
  <si>
    <t>Pro Woche</t>
  </si>
  <si>
    <t>Werde erfolgreicher mit dem Unternehmerheld!</t>
  </si>
  <si>
    <t>Dank unserer Online-Lösung Unternehmerheld planst du besser, gründest effizienter und</t>
  </si>
  <si>
    <t xml:space="preserve">dein Unternehmen wächst nachhaltiger und erfolgreicher. </t>
  </si>
  <si>
    <t>Business- &amp; Finanzplan</t>
  </si>
  <si>
    <t>Gründungscockpit</t>
  </si>
  <si>
    <t>Buchhaltung</t>
  </si>
  <si>
    <t>Erstelle deinen bankfähigen</t>
  </si>
  <si>
    <t>Lass dir deine individuellen</t>
  </si>
  <si>
    <t xml:space="preserve">Erstelle Angebote &amp; Rechnungen. </t>
  </si>
  <si>
    <t>Businessplan und Finanzplan</t>
  </si>
  <si>
    <t>Gründungsschritte zusammen-</t>
  </si>
  <si>
    <t>Deine Buchhaltung macht sich</t>
  </si>
  <si>
    <t>innert kürzester Zeit selbst</t>
  </si>
  <si>
    <t>stellen und spare Zeit &amp; Geld</t>
  </si>
  <si>
    <t>dabei wie von selbst!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</si>
</sst>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 #,##0.00\ &quot;€&quot;_-;\-* #,##0.00\ &quot;€&quot;_-;_-* &quot;-&quot;??\ &quot;€&quot;_-;_-@_-"/>
    <numFmt numFmtId="43" formatCode="_-* #,##0.00\ _€_-;\-* #,##0.00\ _€_-;_-* &quot;-&quot;??\ _€_-;_-@_-"/>
    <numFmt numFmtId="164" formatCode="_-* #,##0\ &quot;€&quot;_-;\-* #,##0\ &quot;€&quot;_-;_-* &quot;-&quot;??\ &quot;€&quot;_-;_-@_-"/>
    <numFmt numFmtId="165" formatCode="_-* #,##0.0\ _€_-;\-* #,##0.0\ _€_-;_-* &quot;-&quot;??\ _€_-;_-@_-"/>
    <numFmt numFmtId="166" formatCode="_-* #,##0.0\ _€_-;\-* #,##0.0\ _€_-;_-* &quot;-&quot;?\ _€_-;_-@_-"/>
    <numFmt numFmtId="167" formatCode="[$-407]mmm/\ yyyy;@"/>
    <numFmt numFmtId="168" formatCode="d/m/yy;@"/>
    <numFmt numFmtId="169" formatCode="_-* #,##0\ _€_-;\-* #,##0\ _€_-;_-* &quot;-&quot;??\ _€_-;_-@_-"/>
    <numFmt numFmtId="170" formatCode="_-* #,##0.0\ &quot;€&quot;_-;\-* #,##0.0\ &quot;€&quot;_-;_-* &quot;-&quot;??\ &quot;€&quot;_-;_-@_-"/>
    <numFmt numFmtId="171" formatCode="h:mm;@"/>
    <numFmt numFmtId="172" formatCode="_-* #,##0.000\ _€_-;\-* #,##0.000\ _€_-;_-* &quot;-&quot;??\ _€_-;_-@_-"/>
    <numFmt numFmtId="173" formatCode="[h]:mm"/>
    <numFmt numFmtId="174" formatCode="0&quot;er&quot;"/>
  </numFmts>
  <fonts count="48" x14ac:knownFonts="1">
    <font>
      <sz val="11"/>
      <color theme="1"/>
      <name val="Calibri"/>
      <family val="2"/>
      <scheme val="minor"/>
    </font>
    <font>
      <sz val="10"/>
      <name val="Arial"/>
      <family val="2"/>
    </font>
    <font>
      <sz val="10"/>
      <name val="Tahoma"/>
      <family val="2"/>
    </font>
    <font>
      <b/>
      <sz val="10"/>
      <color indexed="9"/>
      <name val="Tahoma"/>
      <family val="2"/>
    </font>
    <font>
      <b/>
      <sz val="10"/>
      <name val="Tahoma"/>
      <family val="2"/>
    </font>
    <font>
      <i/>
      <sz val="10"/>
      <name val="Tahoma"/>
      <family val="2"/>
    </font>
    <font>
      <sz val="10"/>
      <color indexed="55"/>
      <name val="Tahoma"/>
      <family val="2"/>
    </font>
    <font>
      <sz val="10"/>
      <color indexed="23"/>
      <name val="Tahoma"/>
      <family val="2"/>
    </font>
    <font>
      <u/>
      <sz val="10"/>
      <color indexed="12"/>
      <name val="Arial"/>
      <family val="2"/>
    </font>
    <font>
      <u/>
      <sz val="10"/>
      <color indexed="50"/>
      <name val="Arial"/>
      <family val="2"/>
    </font>
    <font>
      <sz val="10"/>
      <color indexed="10"/>
      <name val="Tahoma"/>
      <family val="2"/>
    </font>
    <font>
      <b/>
      <sz val="12"/>
      <name val="Tahoma"/>
      <family val="2"/>
    </font>
    <font>
      <sz val="14"/>
      <name val="Tahoma"/>
      <family val="2"/>
    </font>
    <font>
      <sz val="10"/>
      <color indexed="9"/>
      <name val="Tahoma"/>
      <family val="2"/>
    </font>
    <font>
      <sz val="8"/>
      <color indexed="81"/>
      <name val="Tahoma"/>
      <family val="2"/>
    </font>
    <font>
      <b/>
      <sz val="8"/>
      <color indexed="81"/>
      <name val="Tahoma"/>
      <family val="2"/>
    </font>
    <font>
      <u/>
      <sz val="10"/>
      <name val="Arial"/>
      <family val="2"/>
    </font>
    <font>
      <b/>
      <sz val="10"/>
      <name val="Arial"/>
      <family val="2"/>
    </font>
    <font>
      <b/>
      <u/>
      <sz val="10"/>
      <name val="Tahoma"/>
      <family val="2"/>
    </font>
    <font>
      <sz val="12"/>
      <name val="Tahoma"/>
      <family val="2"/>
    </font>
    <font>
      <sz val="11"/>
      <color theme="1"/>
      <name val="Calibri"/>
      <family val="2"/>
      <scheme val="minor"/>
    </font>
    <font>
      <b/>
      <sz val="10"/>
      <color theme="0"/>
      <name val="Tahoma"/>
      <family val="2"/>
    </font>
    <font>
      <b/>
      <sz val="16"/>
      <color rgb="FF00608A"/>
      <name val="Tahoma"/>
      <family val="2"/>
    </font>
    <font>
      <sz val="10"/>
      <color theme="0"/>
      <name val="Tahoma"/>
      <family val="2"/>
    </font>
    <font>
      <b/>
      <sz val="10"/>
      <color rgb="FFFF0000"/>
      <name val="Tahoma"/>
      <family val="2"/>
    </font>
    <font>
      <sz val="8"/>
      <color rgb="FFFF0000"/>
      <name val="Tahoma"/>
      <family val="2"/>
    </font>
    <font>
      <sz val="10"/>
      <color theme="0" tint="-0.499984740745262"/>
      <name val="Tahoma"/>
      <family val="2"/>
    </font>
    <font>
      <sz val="8"/>
      <color theme="0" tint="-0.499984740745262"/>
      <name val="Tahoma"/>
      <family val="2"/>
    </font>
    <font>
      <sz val="8"/>
      <color theme="0"/>
      <name val="Tahoma"/>
      <family val="2"/>
    </font>
    <font>
      <sz val="10"/>
      <color theme="0" tint="-0.34998626667073579"/>
      <name val="Tahoma"/>
      <family val="2"/>
    </font>
    <font>
      <b/>
      <sz val="12"/>
      <color theme="0"/>
      <name val="Tahoma"/>
      <family val="2"/>
    </font>
    <font>
      <sz val="10"/>
      <color rgb="FFFF0000"/>
      <name val="Tahoma"/>
      <family val="2"/>
    </font>
    <font>
      <sz val="10"/>
      <color rgb="FFFF0000"/>
      <name val="Arial"/>
      <family val="2"/>
    </font>
    <font>
      <sz val="10"/>
      <color theme="1" tint="0.34998626667073579"/>
      <name val="Tahoma"/>
      <family val="2"/>
    </font>
    <font>
      <b/>
      <sz val="8"/>
      <color rgb="FFFF0000"/>
      <name val="Tahoma"/>
      <family val="2"/>
    </font>
    <font>
      <sz val="10"/>
      <color theme="0" tint="-0.249977111117893"/>
      <name val="Tahoma"/>
      <family val="2"/>
    </font>
    <font>
      <b/>
      <sz val="24"/>
      <name val="Calibri Light"/>
      <family val="2"/>
    </font>
    <font>
      <sz val="11"/>
      <name val="Calibri Light"/>
      <family val="2"/>
    </font>
    <font>
      <sz val="12"/>
      <name val="Calibri Light"/>
      <family val="2"/>
    </font>
    <font>
      <b/>
      <sz val="12"/>
      <name val="Calibri Light"/>
      <family val="2"/>
    </font>
    <font>
      <sz val="9"/>
      <color indexed="81"/>
      <name val="Segoe UI"/>
      <family val="2"/>
    </font>
    <font>
      <b/>
      <sz val="9"/>
      <color indexed="81"/>
      <name val="Segoe UI"/>
      <family val="2"/>
    </font>
    <font>
      <sz val="11"/>
      <color rgb="FFFF0000"/>
      <name val="Calibri Light"/>
      <family val="2"/>
    </font>
    <font>
      <b/>
      <sz val="12"/>
      <color rgb="FF4ABFB4"/>
      <name val="Calibri Light"/>
      <family val="2"/>
    </font>
    <font>
      <sz val="11"/>
      <color rgb="FF4ABFB4"/>
      <name val="Calibri Light"/>
      <family val="2"/>
    </font>
    <font>
      <sz val="10"/>
      <name val="Calibri Light"/>
      <family val="2"/>
    </font>
    <font>
      <b/>
      <sz val="11"/>
      <name val="Calibri Light"/>
      <family val="2"/>
    </font>
    <font>
      <u/>
      <sz val="10"/>
      <color theme="0" tint="-0.499984740745262"/>
      <name val="Calibri"/>
      <family val="2"/>
      <scheme val="minor"/>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00608A"/>
        <bgColor indexed="64"/>
      </patternFill>
    </fill>
    <fill>
      <patternFill patternType="solid">
        <fgColor theme="0"/>
        <bgColor indexed="64"/>
      </patternFill>
    </fill>
    <fill>
      <patternFill patternType="solid">
        <fgColor rgb="FF99CC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3AA00"/>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C00000"/>
        <bgColor indexed="64"/>
      </patternFill>
    </fill>
    <fill>
      <patternFill patternType="solid">
        <fgColor rgb="FFF8F8F8"/>
        <bgColor indexed="64"/>
      </patternFill>
    </fill>
  </fills>
  <borders count="9">
    <border>
      <left/>
      <right/>
      <top/>
      <bottom/>
      <diagonal/>
    </border>
    <border>
      <left/>
      <right/>
      <top/>
      <bottom style="thin">
        <color indexed="64"/>
      </bottom>
      <diagonal/>
    </border>
    <border>
      <left/>
      <right style="thin">
        <color theme="0"/>
      </right>
      <top/>
      <bottom/>
      <diagonal/>
    </border>
    <border>
      <left/>
      <right style="thick">
        <color theme="0"/>
      </right>
      <top/>
      <bottom/>
      <diagonal/>
    </border>
    <border>
      <left/>
      <right/>
      <top style="thick">
        <color theme="0"/>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thin">
        <color theme="0"/>
      </left>
      <right/>
      <top/>
      <bottom/>
      <diagonal/>
    </border>
  </borders>
  <cellStyleXfs count="10">
    <xf numFmtId="0" fontId="0" fillId="0" borderId="0"/>
    <xf numFmtId="43" fontId="20" fillId="0" borderId="0" applyFont="0" applyFill="0" applyBorder="0" applyAlignment="0" applyProtection="0"/>
    <xf numFmtId="43" fontId="1" fillId="0" borderId="0" applyFont="0" applyFill="0" applyBorder="0" applyAlignment="0" applyProtection="0"/>
    <xf numFmtId="0" fontId="8" fillId="0" borderId="0" applyNumberFormat="0" applyFill="0" applyBorder="0" applyAlignment="0" applyProtection="0">
      <alignment vertical="top"/>
      <protection locked="0"/>
    </xf>
    <xf numFmtId="9" fontId="20" fillId="0" borderId="0" applyFont="0" applyFill="0" applyBorder="0" applyAlignment="0" applyProtection="0"/>
    <xf numFmtId="0" fontId="1" fillId="0" borderId="0"/>
    <xf numFmtId="44" fontId="20" fillId="0" borderId="0" applyFont="0" applyFill="0" applyBorder="0" applyAlignment="0" applyProtection="0"/>
    <xf numFmtId="44" fontId="1" fillId="0" borderId="0" applyFont="0" applyFill="0" applyBorder="0" applyAlignment="0" applyProtection="0"/>
    <xf numFmtId="0" fontId="1" fillId="0" borderId="0"/>
    <xf numFmtId="0" fontId="1" fillId="0" borderId="0"/>
  </cellStyleXfs>
  <cellXfs count="336">
    <xf numFmtId="0" fontId="0" fillId="0" borderId="0" xfId="0"/>
    <xf numFmtId="0" fontId="2" fillId="2" borderId="0" xfId="5" applyFont="1" applyFill="1"/>
    <xf numFmtId="0" fontId="4" fillId="2" borderId="0" xfId="5" applyFont="1" applyFill="1" applyBorder="1"/>
    <xf numFmtId="0" fontId="2" fillId="2" borderId="0" xfId="5" applyFont="1" applyFill="1" applyBorder="1"/>
    <xf numFmtId="0" fontId="21" fillId="4" borderId="0" xfId="5" applyFont="1" applyFill="1" applyBorder="1"/>
    <xf numFmtId="0" fontId="5" fillId="2" borderId="0" xfId="5" applyFont="1" applyFill="1" applyBorder="1"/>
    <xf numFmtId="164" fontId="2" fillId="5" borderId="0" xfId="7" applyNumberFormat="1" applyFont="1" applyFill="1" applyBorder="1" applyProtection="1">
      <protection locked="0"/>
    </xf>
    <xf numFmtId="0" fontId="2" fillId="2" borderId="0" xfId="5" applyFont="1" applyFill="1" applyBorder="1" applyProtection="1">
      <protection locked="0"/>
    </xf>
    <xf numFmtId="44" fontId="2" fillId="2" borderId="0" xfId="7" applyFont="1" applyFill="1" applyBorder="1" applyAlignment="1">
      <alignment horizontal="center"/>
    </xf>
    <xf numFmtId="44" fontId="6" fillId="2" borderId="0" xfId="5" applyNumberFormat="1" applyFont="1" applyFill="1" applyBorder="1" applyAlignment="1"/>
    <xf numFmtId="166" fontId="6" fillId="2" borderId="0" xfId="5" applyNumberFormat="1" applyFont="1" applyFill="1" applyBorder="1"/>
    <xf numFmtId="0" fontId="7" fillId="2" borderId="0" xfId="5" applyFont="1" applyFill="1" applyBorder="1"/>
    <xf numFmtId="44" fontId="6" fillId="2" borderId="0" xfId="5" applyNumberFormat="1" applyFont="1" applyFill="1" applyBorder="1" applyAlignment="1">
      <alignment horizontal="center"/>
    </xf>
    <xf numFmtId="0" fontId="9" fillId="2" borderId="0" xfId="3" applyFont="1" applyFill="1" applyBorder="1" applyAlignment="1" applyProtection="1"/>
    <xf numFmtId="0" fontId="2" fillId="3" borderId="0" xfId="5" applyFont="1" applyFill="1" applyBorder="1" applyProtection="1">
      <protection locked="0"/>
    </xf>
    <xf numFmtId="0" fontId="2" fillId="5" borderId="0" xfId="5" applyFont="1" applyFill="1" applyBorder="1" applyProtection="1">
      <protection locked="0"/>
    </xf>
    <xf numFmtId="0" fontId="2" fillId="5" borderId="1" xfId="5" applyFont="1" applyFill="1" applyBorder="1" applyProtection="1">
      <protection locked="0"/>
    </xf>
    <xf numFmtId="0" fontId="4" fillId="6" borderId="0" xfId="5" applyFont="1" applyFill="1"/>
    <xf numFmtId="0" fontId="10" fillId="2" borderId="0" xfId="5" applyFont="1" applyFill="1" applyBorder="1"/>
    <xf numFmtId="0" fontId="2" fillId="2" borderId="0" xfId="0" applyFont="1" applyFill="1"/>
    <xf numFmtId="0" fontId="22" fillId="2" borderId="0" xfId="0" applyFont="1" applyFill="1"/>
    <xf numFmtId="0" fontId="2" fillId="5" borderId="0" xfId="5" applyFont="1" applyFill="1"/>
    <xf numFmtId="0" fontId="2" fillId="5" borderId="1" xfId="5" applyFont="1" applyFill="1" applyBorder="1"/>
    <xf numFmtId="0" fontId="2" fillId="5" borderId="0" xfId="5" applyFont="1" applyFill="1" applyBorder="1"/>
    <xf numFmtId="0" fontId="21" fillId="5" borderId="0" xfId="5" applyFont="1" applyFill="1" applyBorder="1"/>
    <xf numFmtId="0" fontId="4" fillId="5" borderId="0" xfId="5" applyFont="1" applyFill="1" applyBorder="1"/>
    <xf numFmtId="0" fontId="4" fillId="5" borderId="0" xfId="5" applyFont="1" applyFill="1" applyBorder="1" applyProtection="1">
      <protection locked="0"/>
    </xf>
    <xf numFmtId="44" fontId="6" fillId="5" borderId="0" xfId="5" applyNumberFormat="1" applyFont="1" applyFill="1" applyBorder="1" applyAlignment="1"/>
    <xf numFmtId="166" fontId="6" fillId="5" borderId="0" xfId="5" applyNumberFormat="1" applyFont="1" applyFill="1" applyBorder="1"/>
    <xf numFmtId="0" fontId="2" fillId="5" borderId="0" xfId="5" applyFont="1" applyFill="1" applyBorder="1" applyAlignment="1">
      <alignment horizontal="center"/>
    </xf>
    <xf numFmtId="0" fontId="8" fillId="5" borderId="0" xfId="3" applyFill="1" applyBorder="1" applyAlignment="1" applyProtection="1"/>
    <xf numFmtId="0" fontId="12" fillId="2" borderId="0" xfId="5" applyFont="1" applyFill="1" applyBorder="1" applyProtection="1">
      <protection locked="0"/>
    </xf>
    <xf numFmtId="0" fontId="2" fillId="2" borderId="0" xfId="0" applyFont="1" applyFill="1" applyBorder="1"/>
    <xf numFmtId="168" fontId="2" fillId="2" borderId="0" xfId="0" quotePrefix="1" applyNumberFormat="1" applyFont="1" applyFill="1" applyBorder="1" applyAlignment="1">
      <alignment horizontal="right"/>
    </xf>
    <xf numFmtId="14" fontId="2" fillId="2" borderId="0" xfId="5" applyNumberFormat="1" applyFont="1" applyFill="1" applyBorder="1"/>
    <xf numFmtId="0" fontId="23" fillId="2" borderId="0" xfId="0" applyFont="1" applyFill="1" applyBorder="1"/>
    <xf numFmtId="169" fontId="23" fillId="2" borderId="0" xfId="2" applyNumberFormat="1" applyFont="1" applyFill="1" applyBorder="1"/>
    <xf numFmtId="0" fontId="21" fillId="4" borderId="0" xfId="5" applyFont="1" applyFill="1"/>
    <xf numFmtId="0" fontId="2" fillId="7" borderId="0" xfId="5" applyFont="1" applyFill="1"/>
    <xf numFmtId="44" fontId="2" fillId="2" borderId="0" xfId="5" applyNumberFormat="1" applyFont="1" applyFill="1"/>
    <xf numFmtId="0" fontId="4" fillId="2" borderId="0" xfId="5" applyFont="1" applyFill="1"/>
    <xf numFmtId="0" fontId="23" fillId="4" borderId="0" xfId="5" applyFont="1" applyFill="1"/>
    <xf numFmtId="167" fontId="23" fillId="5" borderId="0" xfId="0" applyNumberFormat="1" applyFont="1" applyFill="1" applyBorder="1" applyAlignment="1" applyProtection="1">
      <alignment horizontal="right"/>
      <protection locked="0"/>
    </xf>
    <xf numFmtId="0" fontId="23" fillId="5" borderId="0" xfId="5" applyFont="1" applyFill="1"/>
    <xf numFmtId="167" fontId="4" fillId="6" borderId="0" xfId="0" applyNumberFormat="1" applyFont="1" applyFill="1" applyBorder="1" applyAlignment="1" applyProtection="1">
      <alignment horizontal="left"/>
      <protection locked="0"/>
    </xf>
    <xf numFmtId="0" fontId="2" fillId="6" borderId="0" xfId="5" applyFont="1" applyFill="1"/>
    <xf numFmtId="0" fontId="4" fillId="8" borderId="0" xfId="5" applyFont="1" applyFill="1"/>
    <xf numFmtId="0" fontId="2" fillId="8" borderId="0" xfId="5" applyFont="1" applyFill="1"/>
    <xf numFmtId="0" fontId="2" fillId="5" borderId="0" xfId="0" applyFont="1" applyFill="1" applyBorder="1"/>
    <xf numFmtId="164" fontId="2" fillId="2" borderId="0" xfId="5" applyNumberFormat="1" applyFont="1" applyFill="1"/>
    <xf numFmtId="0" fontId="24" fillId="2" borderId="0" xfId="5" applyFont="1" applyFill="1"/>
    <xf numFmtId="9" fontId="2" fillId="7" borderId="0" xfId="5" applyNumberFormat="1" applyFont="1" applyFill="1"/>
    <xf numFmtId="0" fontId="2" fillId="2" borderId="0" xfId="5" quotePrefix="1" applyFont="1" applyFill="1"/>
    <xf numFmtId="14" fontId="2" fillId="5" borderId="0" xfId="0" applyNumberFormat="1" applyFont="1" applyFill="1" applyBorder="1"/>
    <xf numFmtId="0" fontId="4" fillId="5" borderId="0" xfId="0" applyFont="1" applyFill="1" applyBorder="1"/>
    <xf numFmtId="0" fontId="4" fillId="5" borderId="0" xfId="0" quotePrefix="1" applyFont="1" applyFill="1" applyBorder="1"/>
    <xf numFmtId="0" fontId="3" fillId="5" borderId="0" xfId="0" applyFont="1" applyFill="1" applyBorder="1"/>
    <xf numFmtId="14" fontId="13" fillId="5" borderId="0" xfId="0" applyNumberFormat="1" applyFont="1" applyFill="1" applyBorder="1"/>
    <xf numFmtId="0" fontId="13" fillId="5" borderId="0" xfId="0" applyFont="1" applyFill="1" applyBorder="1"/>
    <xf numFmtId="164" fontId="2" fillId="5" borderId="0" xfId="7" applyNumberFormat="1" applyFont="1" applyFill="1" applyBorder="1"/>
    <xf numFmtId="0" fontId="11" fillId="5" borderId="0" xfId="0" applyFont="1" applyFill="1" applyBorder="1"/>
    <xf numFmtId="164" fontId="4" fillId="5" borderId="0" xfId="0" applyNumberFormat="1" applyFont="1" applyFill="1" applyBorder="1" applyAlignment="1">
      <alignment horizontal="center"/>
    </xf>
    <xf numFmtId="164" fontId="2" fillId="5" borderId="0" xfId="7" applyNumberFormat="1" applyFont="1" applyFill="1" applyBorder="1" applyAlignment="1">
      <alignment horizontal="left"/>
    </xf>
    <xf numFmtId="164" fontId="4" fillId="5" borderId="0" xfId="0" applyNumberFormat="1" applyFont="1" applyFill="1" applyBorder="1"/>
    <xf numFmtId="0" fontId="16" fillId="2" borderId="0" xfId="3" applyFont="1" applyFill="1" applyAlignment="1" applyProtection="1"/>
    <xf numFmtId="9" fontId="2" fillId="2" borderId="0" xfId="4" applyFont="1" applyFill="1"/>
    <xf numFmtId="0" fontId="25" fillId="2" borderId="0" xfId="5" applyFont="1" applyFill="1"/>
    <xf numFmtId="0" fontId="26" fillId="2" borderId="0" xfId="5" applyFont="1" applyFill="1"/>
    <xf numFmtId="164" fontId="26" fillId="2" borderId="0" xfId="5" applyNumberFormat="1" applyFont="1" applyFill="1"/>
    <xf numFmtId="0" fontId="1" fillId="2" borderId="0" xfId="3" applyFont="1" applyFill="1" applyAlignment="1" applyProtection="1"/>
    <xf numFmtId="0" fontId="23" fillId="9" borderId="0" xfId="5" applyFont="1" applyFill="1"/>
    <xf numFmtId="0" fontId="21" fillId="9" borderId="0" xfId="5" applyFont="1" applyFill="1"/>
    <xf numFmtId="0" fontId="2" fillId="2" borderId="0" xfId="5" applyFont="1" applyFill="1" applyAlignment="1">
      <alignment horizontal="right"/>
    </xf>
    <xf numFmtId="0" fontId="27" fillId="2" borderId="0" xfId="5" applyFont="1" applyFill="1" applyAlignment="1">
      <alignment horizontal="left" wrapText="1"/>
    </xf>
    <xf numFmtId="44" fontId="2" fillId="2" borderId="0" xfId="7" applyFont="1" applyFill="1" applyBorder="1" applyAlignment="1">
      <alignment horizontal="left"/>
    </xf>
    <xf numFmtId="0" fontId="4" fillId="5" borderId="0" xfId="5" applyFont="1" applyFill="1" applyBorder="1" applyAlignment="1">
      <alignment horizontal="center"/>
    </xf>
    <xf numFmtId="0" fontId="2" fillId="2" borderId="0" xfId="5" applyFont="1" applyFill="1" applyAlignment="1">
      <alignment horizontal="left" wrapText="1"/>
    </xf>
    <xf numFmtId="0" fontId="0" fillId="5" borderId="0" xfId="0" applyFill="1" applyAlignment="1">
      <alignment horizontal="right"/>
    </xf>
    <xf numFmtId="0" fontId="0" fillId="5" borderId="0" xfId="0" applyFill="1"/>
    <xf numFmtId="167" fontId="2" fillId="5" borderId="0" xfId="0" applyNumberFormat="1" applyFont="1" applyFill="1" applyBorder="1" applyAlignment="1" applyProtection="1">
      <alignment horizontal="right"/>
      <protection locked="0"/>
    </xf>
    <xf numFmtId="169" fontId="2" fillId="2" borderId="0" xfId="2" applyNumberFormat="1" applyFont="1" applyFill="1" applyBorder="1"/>
    <xf numFmtId="164" fontId="2" fillId="5" borderId="0" xfId="7" applyNumberFormat="1" applyFont="1" applyFill="1" applyBorder="1" applyAlignment="1" applyProtection="1">
      <alignment horizontal="center"/>
      <protection locked="0"/>
    </xf>
    <xf numFmtId="20" fontId="2" fillId="2" borderId="0" xfId="5" applyNumberFormat="1" applyFont="1" applyFill="1"/>
    <xf numFmtId="164" fontId="2" fillId="2" borderId="0" xfId="6" applyNumberFormat="1" applyFont="1" applyFill="1" applyBorder="1"/>
    <xf numFmtId="0" fontId="23" fillId="4" borderId="0" xfId="5" applyFont="1" applyFill="1" applyAlignment="1">
      <alignment horizontal="center"/>
    </xf>
    <xf numFmtId="0" fontId="28" fillId="4" borderId="0" xfId="5" applyFont="1" applyFill="1" applyBorder="1" applyAlignment="1">
      <alignment horizontal="center"/>
    </xf>
    <xf numFmtId="0" fontId="23" fillId="5" borderId="0" xfId="5" applyFont="1" applyFill="1" applyBorder="1"/>
    <xf numFmtId="20" fontId="2" fillId="5" borderId="0" xfId="0" applyNumberFormat="1" applyFont="1" applyFill="1" applyBorder="1" applyAlignment="1" applyProtection="1">
      <alignment horizontal="right"/>
      <protection locked="0"/>
    </xf>
    <xf numFmtId="20" fontId="2" fillId="5" borderId="0" xfId="0" applyNumberFormat="1" applyFont="1" applyFill="1" applyBorder="1" applyAlignment="1" applyProtection="1">
      <alignment horizontal="center"/>
      <protection locked="0"/>
    </xf>
    <xf numFmtId="20" fontId="21" fillId="4" borderId="0" xfId="5" applyNumberFormat="1" applyFont="1" applyFill="1"/>
    <xf numFmtId="20" fontId="2" fillId="7" borderId="0" xfId="5" applyNumberFormat="1" applyFont="1" applyFill="1" applyBorder="1"/>
    <xf numFmtId="20" fontId="2" fillId="7" borderId="0" xfId="0" applyNumberFormat="1" applyFont="1" applyFill="1" applyBorder="1" applyAlignment="1" applyProtection="1">
      <alignment horizontal="right"/>
      <protection locked="0"/>
    </xf>
    <xf numFmtId="20" fontId="2" fillId="5" borderId="0" xfId="5" applyNumberFormat="1" applyFont="1" applyFill="1"/>
    <xf numFmtId="20" fontId="2" fillId="5" borderId="0" xfId="5" applyNumberFormat="1" applyFont="1" applyFill="1" applyBorder="1"/>
    <xf numFmtId="173" fontId="23" fillId="4" borderId="0" xfId="1" applyNumberFormat="1" applyFont="1" applyFill="1" applyBorder="1"/>
    <xf numFmtId="9" fontId="2" fillId="2" borderId="0" xfId="4" applyFont="1" applyFill="1" applyAlignment="1">
      <alignment horizontal="right"/>
    </xf>
    <xf numFmtId="0" fontId="23" fillId="4" borderId="0" xfId="5" applyFont="1" applyFill="1" applyAlignment="1"/>
    <xf numFmtId="0" fontId="23" fillId="5" borderId="0" xfId="5" applyFont="1" applyFill="1" applyAlignment="1"/>
    <xf numFmtId="0" fontId="23" fillId="5" borderId="0" xfId="5" applyFont="1" applyFill="1" applyAlignment="1">
      <alignment horizontal="center"/>
    </xf>
    <xf numFmtId="44" fontId="2" fillId="5" borderId="0" xfId="6" applyNumberFormat="1" applyFont="1" applyFill="1" applyAlignment="1"/>
    <xf numFmtId="9" fontId="2" fillId="5" borderId="0" xfId="4" applyFont="1" applyFill="1" applyAlignment="1"/>
    <xf numFmtId="0" fontId="23" fillId="4" borderId="0" xfId="5" applyFont="1" applyFill="1" applyAlignment="1">
      <alignment horizontal="left"/>
    </xf>
    <xf numFmtId="9" fontId="2" fillId="5" borderId="0" xfId="4" applyFont="1" applyFill="1" applyAlignment="1">
      <alignment horizontal="left"/>
    </xf>
    <xf numFmtId="0" fontId="23" fillId="4" borderId="0" xfId="5" applyFont="1" applyFill="1" applyAlignment="1">
      <alignment horizontal="right"/>
    </xf>
    <xf numFmtId="0" fontId="2" fillId="4" borderId="0" xfId="5" applyFont="1" applyFill="1"/>
    <xf numFmtId="0" fontId="2" fillId="5" borderId="0" xfId="5" applyFont="1" applyFill="1" applyAlignment="1">
      <alignment horizontal="center"/>
    </xf>
    <xf numFmtId="0" fontId="21" fillId="5" borderId="0" xfId="5" applyFont="1" applyFill="1"/>
    <xf numFmtId="44" fontId="2" fillId="5" borderId="0" xfId="6" applyNumberFormat="1" applyFont="1" applyFill="1" applyAlignment="1">
      <alignment horizontal="right"/>
    </xf>
    <xf numFmtId="164" fontId="2" fillId="5" borderId="0" xfId="7" applyNumberFormat="1" applyFont="1" applyFill="1" applyBorder="1" applyAlignment="1" applyProtection="1">
      <alignment horizontal="right"/>
      <protection locked="0"/>
    </xf>
    <xf numFmtId="164" fontId="2" fillId="5" borderId="0" xfId="7" applyNumberFormat="1" applyFont="1" applyFill="1" applyBorder="1" applyAlignment="1" applyProtection="1">
      <protection locked="0"/>
    </xf>
    <xf numFmtId="0" fontId="21" fillId="5" borderId="0" xfId="5" applyFont="1" applyFill="1" applyBorder="1" applyAlignment="1">
      <alignment horizontal="center"/>
    </xf>
    <xf numFmtId="164" fontId="21" fillId="5" borderId="0" xfId="7" applyNumberFormat="1" applyFont="1" applyFill="1" applyBorder="1" applyAlignment="1"/>
    <xf numFmtId="164" fontId="21" fillId="5" borderId="0" xfId="7" applyNumberFormat="1" applyFont="1" applyFill="1" applyBorder="1" applyAlignment="1">
      <alignment horizontal="center"/>
    </xf>
    <xf numFmtId="0" fontId="21" fillId="5" borderId="0" xfId="5" applyFont="1" applyFill="1" applyBorder="1" applyAlignment="1"/>
    <xf numFmtId="0" fontId="2" fillId="10" borderId="0" xfId="5" applyFont="1" applyFill="1" applyAlignment="1">
      <alignment horizontal="center"/>
    </xf>
    <xf numFmtId="165" fontId="2" fillId="10" borderId="0" xfId="1" applyNumberFormat="1" applyFont="1" applyFill="1"/>
    <xf numFmtId="0" fontId="28" fillId="4" borderId="2" xfId="5" applyFont="1" applyFill="1" applyBorder="1" applyAlignment="1">
      <alignment horizontal="center"/>
    </xf>
    <xf numFmtId="0" fontId="23" fillId="5" borderId="2" xfId="5" applyFont="1" applyFill="1" applyBorder="1"/>
    <xf numFmtId="20" fontId="2" fillId="7" borderId="2" xfId="5" applyNumberFormat="1" applyFont="1" applyFill="1" applyBorder="1"/>
    <xf numFmtId="20" fontId="2" fillId="7" borderId="2" xfId="0" applyNumberFormat="1" applyFont="1" applyFill="1" applyBorder="1" applyAlignment="1" applyProtection="1">
      <alignment horizontal="right"/>
      <protection locked="0"/>
    </xf>
    <xf numFmtId="20" fontId="2" fillId="5" borderId="2" xfId="0" applyNumberFormat="1" applyFont="1" applyFill="1" applyBorder="1" applyAlignment="1" applyProtection="1">
      <alignment horizontal="right"/>
      <protection locked="0"/>
    </xf>
    <xf numFmtId="20" fontId="2" fillId="5" borderId="2" xfId="5" applyNumberFormat="1" applyFont="1" applyFill="1" applyBorder="1"/>
    <xf numFmtId="0" fontId="23" fillId="2" borderId="2" xfId="0" applyFont="1" applyFill="1" applyBorder="1"/>
    <xf numFmtId="169" fontId="23" fillId="2" borderId="2" xfId="2" applyNumberFormat="1" applyFont="1" applyFill="1" applyBorder="1"/>
    <xf numFmtId="0" fontId="2" fillId="2" borderId="2" xfId="5" applyFont="1" applyFill="1" applyBorder="1"/>
    <xf numFmtId="9" fontId="2" fillId="2" borderId="0" xfId="5" applyNumberFormat="1" applyFont="1" applyFill="1"/>
    <xf numFmtId="44" fontId="4" fillId="2" borderId="0" xfId="6" applyFont="1" applyFill="1"/>
    <xf numFmtId="0" fontId="24" fillId="2" borderId="0" xfId="5" applyFont="1" applyFill="1" applyBorder="1"/>
    <xf numFmtId="44" fontId="4" fillId="2" borderId="0" xfId="6" applyFont="1" applyFill="1" applyBorder="1"/>
    <xf numFmtId="169" fontId="2" fillId="2" borderId="0" xfId="5" applyNumberFormat="1" applyFont="1" applyFill="1" applyBorder="1" applyAlignment="1">
      <alignment horizontal="right"/>
    </xf>
    <xf numFmtId="44" fontId="2" fillId="2" borderId="0" xfId="6" applyFont="1" applyFill="1" applyBorder="1" applyAlignment="1">
      <alignment horizontal="right"/>
    </xf>
    <xf numFmtId="169" fontId="2" fillId="2" borderId="0" xfId="5" applyNumberFormat="1" applyFont="1" applyFill="1" applyBorder="1" applyAlignment="1">
      <alignment horizontal="left"/>
    </xf>
    <xf numFmtId="0" fontId="2" fillId="9" borderId="0" xfId="5" applyFont="1" applyFill="1"/>
    <xf numFmtId="0" fontId="2" fillId="9" borderId="0" xfId="5" applyFont="1" applyFill="1" applyAlignment="1">
      <alignment horizontal="center"/>
    </xf>
    <xf numFmtId="44" fontId="2" fillId="5" borderId="0" xfId="6" applyFont="1" applyFill="1" applyBorder="1" applyAlignment="1">
      <alignment horizontal="center"/>
    </xf>
    <xf numFmtId="9" fontId="2" fillId="5" borderId="0" xfId="4" applyFont="1" applyFill="1" applyBorder="1"/>
    <xf numFmtId="20" fontId="2" fillId="5" borderId="0" xfId="0" applyNumberFormat="1" applyFont="1" applyFill="1" applyBorder="1" applyAlignment="1" applyProtection="1">
      <protection locked="0"/>
    </xf>
    <xf numFmtId="44" fontId="2" fillId="5" borderId="0" xfId="6" applyFont="1" applyFill="1" applyBorder="1" applyAlignment="1"/>
    <xf numFmtId="0" fontId="21" fillId="4" borderId="0" xfId="5" applyFont="1" applyFill="1" applyAlignment="1">
      <alignment horizontal="center"/>
    </xf>
    <xf numFmtId="171" fontId="23" fillId="2" borderId="0" xfId="0" applyNumberFormat="1" applyFont="1" applyFill="1" applyBorder="1"/>
    <xf numFmtId="165" fontId="2" fillId="7" borderId="0" xfId="1" applyNumberFormat="1" applyFont="1" applyFill="1" applyBorder="1"/>
    <xf numFmtId="172" fontId="2" fillId="2" borderId="0" xfId="1" applyNumberFormat="1" applyFont="1" applyFill="1"/>
    <xf numFmtId="0" fontId="29" fillId="2" borderId="0" xfId="5" applyFont="1" applyFill="1"/>
    <xf numFmtId="0" fontId="26" fillId="5" borderId="0" xfId="5" applyFont="1" applyFill="1"/>
    <xf numFmtId="171" fontId="26" fillId="2" borderId="0" xfId="0" applyNumberFormat="1" applyFont="1" applyFill="1" applyBorder="1"/>
    <xf numFmtId="9" fontId="2" fillId="2" borderId="0" xfId="4" applyNumberFormat="1" applyFont="1" applyFill="1"/>
    <xf numFmtId="0" fontId="27" fillId="2" borderId="0" xfId="5" applyFont="1" applyFill="1" applyBorder="1" applyAlignment="1">
      <alignment horizontal="center"/>
    </xf>
    <xf numFmtId="0" fontId="27" fillId="2" borderId="0" xfId="5" applyFont="1" applyFill="1" applyBorder="1" applyAlignment="1"/>
    <xf numFmtId="167" fontId="21" fillId="5" borderId="0" xfId="0" applyNumberFormat="1" applyFont="1" applyFill="1" applyBorder="1" applyAlignment="1" applyProtection="1">
      <protection locked="0"/>
    </xf>
    <xf numFmtId="0" fontId="27" fillId="2" borderId="0" xfId="5" applyFont="1" applyFill="1" applyBorder="1" applyAlignment="1">
      <alignment horizontal="left"/>
    </xf>
    <xf numFmtId="9" fontId="23" fillId="4" borderId="0" xfId="5" applyNumberFormat="1" applyFont="1" applyFill="1"/>
    <xf numFmtId="9" fontId="21" fillId="4" borderId="0" xfId="5" applyNumberFormat="1" applyFont="1" applyFill="1"/>
    <xf numFmtId="9" fontId="23" fillId="5" borderId="0" xfId="5" applyNumberFormat="1" applyFont="1" applyFill="1"/>
    <xf numFmtId="0" fontId="18" fillId="2" borderId="0" xfId="5" applyFont="1" applyFill="1"/>
    <xf numFmtId="0" fontId="24" fillId="5" borderId="0" xfId="5" applyFont="1" applyFill="1"/>
    <xf numFmtId="169" fontId="2" fillId="5" borderId="0" xfId="1" applyNumberFormat="1" applyFont="1" applyFill="1" applyBorder="1" applyAlignment="1" applyProtection="1">
      <alignment horizontal="center"/>
      <protection locked="0"/>
    </xf>
    <xf numFmtId="0" fontId="24" fillId="5" borderId="0" xfId="5" applyFont="1" applyFill="1" applyBorder="1"/>
    <xf numFmtId="0" fontId="4" fillId="5" borderId="0" xfId="5" applyFont="1" applyFill="1"/>
    <xf numFmtId="20" fontId="27" fillId="5" borderId="0" xfId="0" applyNumberFormat="1" applyFont="1" applyFill="1" applyBorder="1" applyAlignment="1" applyProtection="1">
      <alignment horizontal="right"/>
      <protection locked="0"/>
    </xf>
    <xf numFmtId="20" fontId="27" fillId="5" borderId="0" xfId="0" applyNumberFormat="1" applyFont="1" applyFill="1" applyBorder="1" applyAlignment="1" applyProtection="1">
      <protection locked="0"/>
    </xf>
    <xf numFmtId="20" fontId="27" fillId="5" borderId="0" xfId="0" applyNumberFormat="1" applyFont="1" applyFill="1" applyBorder="1" applyAlignment="1" applyProtection="1">
      <alignment horizontal="center"/>
      <protection locked="0"/>
    </xf>
    <xf numFmtId="169" fontId="2" fillId="2" borderId="0" xfId="5" applyNumberFormat="1" applyFont="1" applyFill="1"/>
    <xf numFmtId="169" fontId="2" fillId="2" borderId="0" xfId="5" applyNumberFormat="1" applyFont="1" applyFill="1" applyAlignment="1">
      <alignment horizontal="center"/>
    </xf>
    <xf numFmtId="0" fontId="30" fillId="4" borderId="0" xfId="5" applyFont="1" applyFill="1"/>
    <xf numFmtId="0" fontId="19" fillId="2" borderId="0" xfId="5" applyFont="1" applyFill="1"/>
    <xf numFmtId="0" fontId="30" fillId="4" borderId="0" xfId="5" applyFont="1" applyFill="1" applyAlignment="1">
      <alignment horizontal="left"/>
    </xf>
    <xf numFmtId="0" fontId="23" fillId="5" borderId="0" xfId="5" applyFont="1" applyFill="1" applyBorder="1" applyAlignment="1"/>
    <xf numFmtId="171" fontId="26" fillId="5" borderId="0" xfId="0" applyNumberFormat="1" applyFont="1" applyFill="1" applyBorder="1"/>
    <xf numFmtId="0" fontId="23" fillId="5" borderId="0" xfId="5" applyFont="1" applyFill="1" applyBorder="1" applyAlignment="1">
      <alignment horizontal="center"/>
    </xf>
    <xf numFmtId="173" fontId="21" fillId="5" borderId="0" xfId="1" applyNumberFormat="1" applyFont="1" applyFill="1" applyBorder="1"/>
    <xf numFmtId="164" fontId="2" fillId="5" borderId="0" xfId="6" applyNumberFormat="1" applyFont="1" applyFill="1"/>
    <xf numFmtId="164" fontId="4" fillId="5" borderId="0" xfId="6" applyNumberFormat="1" applyFont="1" applyFill="1"/>
    <xf numFmtId="164" fontId="21" fillId="5" borderId="0" xfId="5" applyNumberFormat="1" applyFont="1" applyFill="1"/>
    <xf numFmtId="164" fontId="2" fillId="2" borderId="0" xfId="5" applyNumberFormat="1" applyFont="1" applyFill="1" applyAlignment="1">
      <alignment horizontal="center"/>
    </xf>
    <xf numFmtId="9" fontId="31" fillId="5" borderId="0" xfId="5" applyNumberFormat="1" applyFont="1" applyFill="1"/>
    <xf numFmtId="169" fontId="23" fillId="4" borderId="0" xfId="5" applyNumberFormat="1" applyFont="1" applyFill="1"/>
    <xf numFmtId="164" fontId="2" fillId="5" borderId="0" xfId="6" applyNumberFormat="1" applyFont="1" applyFill="1" applyAlignment="1">
      <alignment horizontal="center"/>
    </xf>
    <xf numFmtId="0" fontId="17" fillId="5" borderId="0" xfId="0" applyFont="1" applyFill="1" applyAlignment="1">
      <alignment horizontal="center"/>
    </xf>
    <xf numFmtId="169" fontId="1" fillId="5" borderId="0" xfId="2" applyNumberFormat="1" applyFont="1" applyFill="1"/>
    <xf numFmtId="169" fontId="20" fillId="5" borderId="0" xfId="2" applyNumberFormat="1" applyFont="1" applyFill="1"/>
    <xf numFmtId="169" fontId="32" fillId="5" borderId="0" xfId="2" applyNumberFormat="1" applyFont="1" applyFill="1"/>
    <xf numFmtId="170" fontId="20" fillId="10" borderId="0" xfId="6" applyNumberFormat="1" applyFont="1" applyFill="1"/>
    <xf numFmtId="170" fontId="20" fillId="10" borderId="0" xfId="6" applyNumberFormat="1" applyFont="1" applyFill="1" applyAlignment="1">
      <alignment horizontal="right"/>
    </xf>
    <xf numFmtId="165" fontId="2" fillId="10" borderId="0" xfId="1" applyNumberFormat="1" applyFont="1" applyFill="1" applyAlignment="1">
      <alignment horizontal="center"/>
    </xf>
    <xf numFmtId="164" fontId="2" fillId="5" borderId="0" xfId="6" applyNumberFormat="1" applyFont="1" applyFill="1" applyBorder="1" applyAlignment="1">
      <alignment horizontal="center"/>
    </xf>
    <xf numFmtId="164" fontId="2" fillId="5" borderId="0" xfId="6" applyNumberFormat="1" applyFont="1" applyFill="1" applyAlignment="1">
      <alignment horizontal="right"/>
    </xf>
    <xf numFmtId="9" fontId="2" fillId="10" borderId="0" xfId="5" applyNumberFormat="1" applyFont="1" applyFill="1"/>
    <xf numFmtId="9" fontId="2" fillId="5" borderId="0" xfId="5" applyNumberFormat="1" applyFont="1" applyFill="1"/>
    <xf numFmtId="0" fontId="2" fillId="2" borderId="3" xfId="5" applyFont="1" applyFill="1" applyBorder="1"/>
    <xf numFmtId="44" fontId="2" fillId="5" borderId="3" xfId="6" applyFont="1" applyFill="1" applyBorder="1" applyAlignment="1">
      <alignment horizontal="center"/>
    </xf>
    <xf numFmtId="169" fontId="2" fillId="5" borderId="3" xfId="1" applyNumberFormat="1" applyFont="1" applyFill="1" applyBorder="1" applyAlignment="1" applyProtection="1">
      <alignment horizontal="center"/>
      <protection locked="0"/>
    </xf>
    <xf numFmtId="20" fontId="27" fillId="5" borderId="3" xfId="0" applyNumberFormat="1" applyFont="1" applyFill="1" applyBorder="1" applyAlignment="1" applyProtection="1">
      <alignment horizontal="right"/>
      <protection locked="0"/>
    </xf>
    <xf numFmtId="20" fontId="2" fillId="5" borderId="3" xfId="0" applyNumberFormat="1" applyFont="1" applyFill="1" applyBorder="1" applyAlignment="1" applyProtection="1">
      <alignment horizontal="right"/>
      <protection locked="0"/>
    </xf>
    <xf numFmtId="44" fontId="2" fillId="5" borderId="3" xfId="6" applyFont="1" applyFill="1" applyBorder="1" applyAlignment="1"/>
    <xf numFmtId="20" fontId="27" fillId="5" borderId="3" xfId="0" applyNumberFormat="1" applyFont="1" applyFill="1" applyBorder="1" applyAlignment="1" applyProtection="1">
      <protection locked="0"/>
    </xf>
    <xf numFmtId="20" fontId="2" fillId="5" borderId="3" xfId="0" applyNumberFormat="1" applyFont="1" applyFill="1" applyBorder="1" applyAlignment="1" applyProtection="1">
      <protection locked="0"/>
    </xf>
    <xf numFmtId="0" fontId="2" fillId="2" borderId="4" xfId="5" applyFont="1" applyFill="1" applyBorder="1"/>
    <xf numFmtId="164" fontId="29" fillId="2" borderId="0" xfId="5" applyNumberFormat="1" applyFont="1" applyFill="1"/>
    <xf numFmtId="164" fontId="29" fillId="2" borderId="1" xfId="5" applyNumberFormat="1" applyFont="1" applyFill="1" applyBorder="1"/>
    <xf numFmtId="0" fontId="2" fillId="9" borderId="0" xfId="0" applyFont="1" applyFill="1" applyBorder="1"/>
    <xf numFmtId="164" fontId="2" fillId="5" borderId="0" xfId="5" applyNumberFormat="1" applyFont="1" applyFill="1"/>
    <xf numFmtId="0" fontId="4" fillId="2" borderId="5" xfId="5" applyFont="1" applyFill="1" applyBorder="1"/>
    <xf numFmtId="0" fontId="4" fillId="2" borderId="6" xfId="5" applyFont="1" applyFill="1" applyBorder="1"/>
    <xf numFmtId="0" fontId="2" fillId="2" borderId="6" xfId="5" applyFont="1" applyFill="1" applyBorder="1"/>
    <xf numFmtId="0" fontId="2" fillId="11" borderId="0" xfId="5" applyFont="1" applyFill="1" applyBorder="1" applyAlignment="1">
      <alignment horizontal="right"/>
    </xf>
    <xf numFmtId="169" fontId="2" fillId="11" borderId="0" xfId="5" applyNumberFormat="1" applyFont="1" applyFill="1" applyBorder="1" applyAlignment="1">
      <alignment horizontal="right"/>
    </xf>
    <xf numFmtId="164" fontId="2" fillId="11" borderId="0" xfId="6" applyNumberFormat="1" applyFont="1" applyFill="1" applyBorder="1" applyAlignment="1">
      <alignment horizontal="right"/>
    </xf>
    <xf numFmtId="169" fontId="2" fillId="11" borderId="0" xfId="1" applyNumberFormat="1" applyFont="1" applyFill="1" applyBorder="1" applyAlignment="1">
      <alignment horizontal="right"/>
    </xf>
    <xf numFmtId="164" fontId="2" fillId="11" borderId="0" xfId="5" applyNumberFormat="1" applyFont="1" applyFill="1" applyBorder="1" applyAlignment="1">
      <alignment horizontal="right"/>
    </xf>
    <xf numFmtId="0" fontId="2" fillId="11" borderId="0" xfId="5" applyFont="1" applyFill="1" applyAlignment="1">
      <alignment horizontal="right"/>
    </xf>
    <xf numFmtId="0" fontId="2" fillId="11" borderId="0" xfId="5" applyFont="1" applyFill="1"/>
    <xf numFmtId="9" fontId="2" fillId="7" borderId="0" xfId="4" applyFont="1" applyFill="1" applyAlignment="1">
      <alignment horizontal="center"/>
    </xf>
    <xf numFmtId="169" fontId="2" fillId="11" borderId="0" xfId="1" applyNumberFormat="1" applyFont="1" applyFill="1" applyBorder="1" applyAlignment="1">
      <alignment horizontal="center"/>
    </xf>
    <xf numFmtId="0" fontId="2" fillId="2" borderId="0" xfId="5" applyFont="1" applyFill="1" applyAlignment="1">
      <alignment horizontal="left"/>
    </xf>
    <xf numFmtId="0" fontId="33" fillId="2" borderId="0" xfId="5" applyFont="1" applyFill="1"/>
    <xf numFmtId="0" fontId="34" fillId="2" borderId="0" xfId="5" applyFont="1" applyFill="1" applyBorder="1" applyProtection="1">
      <protection locked="0"/>
    </xf>
    <xf numFmtId="0" fontId="34" fillId="2" borderId="0" xfId="5" applyFont="1" applyFill="1"/>
    <xf numFmtId="9" fontId="2" fillId="10" borderId="0" xfId="5" applyNumberFormat="1" applyFont="1" applyFill="1" applyAlignment="1">
      <alignment horizontal="center"/>
    </xf>
    <xf numFmtId="0" fontId="4" fillId="11" borderId="0" xfId="5" applyFont="1" applyFill="1"/>
    <xf numFmtId="0" fontId="26" fillId="11" borderId="0" xfId="5" applyFont="1" applyFill="1"/>
    <xf numFmtId="9" fontId="2" fillId="11" borderId="0" xfId="4" applyFont="1" applyFill="1"/>
    <xf numFmtId="0" fontId="1" fillId="5" borderId="0" xfId="8" applyFill="1"/>
    <xf numFmtId="164" fontId="2" fillId="10" borderId="0" xfId="5" applyNumberFormat="1" applyFont="1" applyFill="1" applyAlignment="1">
      <alignment horizontal="center"/>
    </xf>
    <xf numFmtId="174" fontId="2" fillId="7" borderId="0" xfId="5" applyNumberFormat="1" applyFont="1" applyFill="1" applyAlignment="1">
      <alignment horizontal="center"/>
    </xf>
    <xf numFmtId="169" fontId="35" fillId="5" borderId="0" xfId="1" applyNumberFormat="1" applyFont="1" applyFill="1" applyBorder="1" applyAlignment="1"/>
    <xf numFmtId="0" fontId="23" fillId="4" borderId="0" xfId="5" applyFont="1" applyFill="1" applyBorder="1" applyAlignment="1">
      <alignment horizontal="center"/>
    </xf>
    <xf numFmtId="44" fontId="2" fillId="2" borderId="0" xfId="5" applyNumberFormat="1" applyFont="1" applyFill="1" applyAlignment="1">
      <alignment horizontal="center"/>
    </xf>
    <xf numFmtId="169" fontId="2" fillId="5" borderId="0" xfId="1" applyNumberFormat="1" applyFont="1" applyFill="1" applyBorder="1" applyAlignment="1"/>
    <xf numFmtId="169" fontId="2" fillId="10" borderId="0" xfId="1" applyNumberFormat="1" applyFont="1" applyFill="1" applyBorder="1" applyAlignment="1" applyProtection="1">
      <alignment horizontal="center"/>
      <protection locked="0"/>
    </xf>
    <xf numFmtId="169" fontId="2" fillId="10" borderId="3" xfId="1" applyNumberFormat="1" applyFont="1" applyFill="1" applyBorder="1" applyAlignment="1" applyProtection="1">
      <alignment horizontal="center"/>
      <protection locked="0"/>
    </xf>
    <xf numFmtId="44" fontId="2" fillId="5" borderId="0" xfId="6" applyFont="1" applyFill="1" applyBorder="1" applyAlignment="1"/>
    <xf numFmtId="44" fontId="2" fillId="5" borderId="3" xfId="6" applyFont="1" applyFill="1" applyBorder="1" applyAlignment="1"/>
    <xf numFmtId="44" fontId="2" fillId="11" borderId="0" xfId="6" applyFont="1" applyFill="1" applyBorder="1" applyAlignment="1">
      <alignment horizontal="center"/>
    </xf>
    <xf numFmtId="44" fontId="2" fillId="11" borderId="3" xfId="6" applyFont="1" applyFill="1" applyBorder="1" applyAlignment="1">
      <alignment horizontal="center"/>
    </xf>
    <xf numFmtId="169" fontId="4" fillId="2" borderId="0" xfId="5" applyNumberFormat="1" applyFont="1" applyFill="1" applyAlignment="1">
      <alignment horizontal="right"/>
    </xf>
    <xf numFmtId="169" fontId="2" fillId="2" borderId="0" xfId="5" applyNumberFormat="1" applyFont="1" applyFill="1" applyAlignment="1">
      <alignment horizontal="right"/>
    </xf>
    <xf numFmtId="44" fontId="2" fillId="5" borderId="0" xfId="6" applyFont="1" applyFill="1" applyBorder="1" applyAlignment="1">
      <alignment horizontal="center"/>
    </xf>
    <xf numFmtId="164" fontId="2" fillId="2" borderId="0" xfId="5" applyNumberFormat="1" applyFont="1" applyFill="1" applyAlignment="1">
      <alignment horizontal="center"/>
    </xf>
    <xf numFmtId="169" fontId="2" fillId="2" borderId="0" xfId="1" applyNumberFormat="1" applyFont="1" applyFill="1" applyAlignment="1">
      <alignment horizontal="center"/>
    </xf>
    <xf numFmtId="0" fontId="27" fillId="2" borderId="0" xfId="5" applyFont="1" applyFill="1" applyBorder="1" applyAlignment="1">
      <alignment horizontal="center"/>
    </xf>
    <xf numFmtId="164" fontId="2" fillId="7" borderId="0" xfId="7" applyNumberFormat="1" applyFont="1" applyFill="1" applyBorder="1" applyAlignment="1" applyProtection="1">
      <alignment horizontal="center"/>
      <protection locked="0"/>
    </xf>
    <xf numFmtId="20" fontId="21" fillId="4" borderId="0" xfId="0" applyNumberFormat="1" applyFont="1" applyFill="1" applyBorder="1" applyAlignment="1" applyProtection="1">
      <alignment horizontal="center"/>
      <protection locked="0"/>
    </xf>
    <xf numFmtId="20" fontId="21" fillId="4" borderId="2" xfId="0" applyNumberFormat="1" applyFont="1" applyFill="1" applyBorder="1" applyAlignment="1" applyProtection="1">
      <alignment horizontal="center"/>
      <protection locked="0"/>
    </xf>
    <xf numFmtId="44" fontId="2" fillId="11" borderId="0" xfId="6" applyFont="1" applyFill="1" applyAlignment="1">
      <alignment horizontal="center"/>
    </xf>
    <xf numFmtId="0" fontId="23" fillId="4" borderId="0" xfId="5" applyFont="1" applyFill="1" applyAlignment="1">
      <alignment horizontal="center"/>
    </xf>
    <xf numFmtId="0" fontId="0" fillId="10" borderId="0" xfId="0" applyFill="1" applyAlignment="1">
      <alignment horizontal="center"/>
    </xf>
    <xf numFmtId="164" fontId="2" fillId="10" borderId="0" xfId="6" applyNumberFormat="1" applyFont="1" applyFill="1" applyAlignment="1">
      <alignment horizontal="center"/>
    </xf>
    <xf numFmtId="44" fontId="4" fillId="5" borderId="0" xfId="6" applyFont="1" applyFill="1" applyAlignment="1">
      <alignment horizontal="right"/>
    </xf>
    <xf numFmtId="44" fontId="2" fillId="2" borderId="0" xfId="6" applyFont="1" applyFill="1" applyAlignment="1">
      <alignment horizontal="right"/>
    </xf>
    <xf numFmtId="164" fontId="2" fillId="5" borderId="0" xfId="6" applyNumberFormat="1" applyFont="1" applyFill="1" applyAlignment="1">
      <alignment horizontal="right"/>
    </xf>
    <xf numFmtId="44" fontId="21" fillId="4" borderId="0" xfId="6" applyFont="1" applyFill="1" applyAlignment="1">
      <alignment horizontal="right"/>
    </xf>
    <xf numFmtId="169" fontId="2" fillId="11" borderId="0" xfId="5" applyNumberFormat="1" applyFont="1" applyFill="1" applyBorder="1" applyAlignment="1">
      <alignment horizontal="center"/>
    </xf>
    <xf numFmtId="169" fontId="2" fillId="11" borderId="3" xfId="5" applyNumberFormat="1" applyFont="1" applyFill="1" applyBorder="1" applyAlignment="1">
      <alignment horizontal="center"/>
    </xf>
    <xf numFmtId="44" fontId="2" fillId="7" borderId="0" xfId="6" applyFont="1" applyFill="1" applyBorder="1" applyAlignment="1">
      <alignment horizontal="center"/>
    </xf>
    <xf numFmtId="44" fontId="2" fillId="7" borderId="2" xfId="6" applyFont="1" applyFill="1" applyBorder="1" applyAlignment="1">
      <alignment horizontal="center"/>
    </xf>
    <xf numFmtId="0" fontId="23" fillId="4" borderId="3" xfId="5" applyFont="1" applyFill="1" applyBorder="1" applyAlignment="1">
      <alignment horizontal="center"/>
    </xf>
    <xf numFmtId="164" fontId="2" fillId="2" borderId="6" xfId="6" applyNumberFormat="1" applyFont="1" applyFill="1" applyBorder="1" applyAlignment="1">
      <alignment horizontal="center"/>
    </xf>
    <xf numFmtId="164" fontId="2" fillId="2" borderId="7" xfId="6" applyNumberFormat="1" applyFont="1" applyFill="1" applyBorder="1" applyAlignment="1">
      <alignment horizontal="center"/>
    </xf>
    <xf numFmtId="0" fontId="27" fillId="2" borderId="0" xfId="5" applyFont="1" applyFill="1" applyAlignment="1">
      <alignment horizontal="left" wrapText="1"/>
    </xf>
    <xf numFmtId="0" fontId="4" fillId="5" borderId="0" xfId="5" applyFont="1" applyFill="1" applyBorder="1" applyAlignment="1">
      <alignment horizontal="center"/>
    </xf>
    <xf numFmtId="44" fontId="2" fillId="2" borderId="0" xfId="7" applyFont="1" applyFill="1" applyBorder="1" applyAlignment="1">
      <alignment horizontal="left"/>
    </xf>
    <xf numFmtId="44" fontId="6" fillId="5" borderId="0" xfId="5" applyNumberFormat="1" applyFont="1" applyFill="1" applyBorder="1" applyAlignment="1">
      <alignment horizontal="center"/>
    </xf>
    <xf numFmtId="0" fontId="2" fillId="2" borderId="0" xfId="5" applyFont="1" applyFill="1" applyAlignment="1">
      <alignment horizontal="left" wrapText="1"/>
    </xf>
    <xf numFmtId="44" fontId="4" fillId="5" borderId="0" xfId="5" applyNumberFormat="1" applyFont="1" applyFill="1" applyBorder="1" applyAlignment="1">
      <alignment horizontal="center"/>
    </xf>
    <xf numFmtId="44" fontId="4" fillId="5" borderId="0" xfId="5" applyNumberFormat="1" applyFont="1" applyFill="1" applyBorder="1" applyAlignment="1"/>
    <xf numFmtId="0" fontId="23" fillId="4" borderId="2" xfId="5" applyFont="1" applyFill="1" applyBorder="1" applyAlignment="1">
      <alignment horizontal="center"/>
    </xf>
    <xf numFmtId="0" fontId="21" fillId="4" borderId="0" xfId="5" applyFont="1" applyFill="1" applyBorder="1" applyAlignment="1">
      <alignment horizontal="center"/>
    </xf>
    <xf numFmtId="164" fontId="21" fillId="4" borderId="0" xfId="7" applyNumberFormat="1" applyFont="1" applyFill="1" applyBorder="1" applyAlignment="1">
      <alignment horizontal="center"/>
    </xf>
    <xf numFmtId="164" fontId="2" fillId="5" borderId="0" xfId="7" applyNumberFormat="1" applyFont="1" applyFill="1" applyBorder="1" applyAlignment="1" applyProtection="1">
      <alignment horizontal="center"/>
      <protection locked="0"/>
    </xf>
    <xf numFmtId="44" fontId="4" fillId="5" borderId="3" xfId="5" applyNumberFormat="1" applyFont="1" applyFill="1" applyBorder="1" applyAlignment="1"/>
    <xf numFmtId="0" fontId="23" fillId="4" borderId="0" xfId="5" applyFont="1" applyFill="1" applyAlignment="1">
      <alignment horizontal="right"/>
    </xf>
    <xf numFmtId="44" fontId="2" fillId="7" borderId="0" xfId="5" applyNumberFormat="1" applyFont="1" applyFill="1" applyBorder="1" applyAlignment="1">
      <alignment horizontal="center"/>
    </xf>
    <xf numFmtId="44" fontId="4" fillId="5" borderId="3" xfId="5" applyNumberFormat="1" applyFont="1" applyFill="1" applyBorder="1" applyAlignment="1">
      <alignment horizontal="center"/>
    </xf>
    <xf numFmtId="44" fontId="21" fillId="4" borderId="0" xfId="5" applyNumberFormat="1" applyFont="1" applyFill="1" applyBorder="1" applyAlignment="1">
      <alignment horizontal="center"/>
    </xf>
    <xf numFmtId="0" fontId="21" fillId="4" borderId="3" xfId="5" applyFont="1" applyFill="1" applyBorder="1" applyAlignment="1">
      <alignment horizontal="center"/>
    </xf>
    <xf numFmtId="9" fontId="2" fillId="7" borderId="0" xfId="4" applyFont="1" applyFill="1" applyAlignment="1">
      <alignment horizontal="center"/>
    </xf>
    <xf numFmtId="44" fontId="2" fillId="5" borderId="3" xfId="6" applyFont="1" applyFill="1" applyBorder="1" applyAlignment="1">
      <alignment horizontal="center"/>
    </xf>
    <xf numFmtId="9" fontId="2" fillId="10" borderId="0" xfId="4" applyFont="1" applyFill="1" applyAlignment="1">
      <alignment horizontal="center"/>
    </xf>
    <xf numFmtId="9" fontId="2" fillId="10" borderId="0" xfId="4" applyFont="1" applyFill="1" applyBorder="1" applyAlignment="1">
      <alignment horizontal="center"/>
    </xf>
    <xf numFmtId="167" fontId="21" fillId="4" borderId="0" xfId="0" applyNumberFormat="1" applyFont="1" applyFill="1" applyBorder="1" applyAlignment="1" applyProtection="1">
      <alignment horizontal="center"/>
      <protection locked="0"/>
    </xf>
    <xf numFmtId="169" fontId="2" fillId="11" borderId="0" xfId="5" applyNumberFormat="1" applyFont="1" applyFill="1" applyAlignment="1">
      <alignment horizontal="center"/>
    </xf>
    <xf numFmtId="44" fontId="21" fillId="4" borderId="0" xfId="5" applyNumberFormat="1" applyFont="1" applyFill="1" applyAlignment="1">
      <alignment horizontal="center"/>
    </xf>
    <xf numFmtId="0" fontId="21" fillId="4" borderId="0" xfId="5" applyFont="1" applyFill="1" applyAlignment="1">
      <alignment horizontal="center"/>
    </xf>
    <xf numFmtId="164" fontId="4" fillId="2" borderId="0" xfId="6" applyNumberFormat="1" applyFont="1" applyFill="1" applyAlignment="1">
      <alignment horizontal="right"/>
    </xf>
    <xf numFmtId="164" fontId="2" fillId="5" borderId="0" xfId="6" applyNumberFormat="1" applyFont="1" applyFill="1" applyAlignment="1">
      <alignment horizontal="center"/>
    </xf>
    <xf numFmtId="164" fontId="4" fillId="2" borderId="0" xfId="6" applyNumberFormat="1" applyFont="1" applyFill="1" applyAlignment="1">
      <alignment horizontal="center"/>
    </xf>
    <xf numFmtId="167" fontId="2" fillId="7" borderId="0" xfId="0" applyNumberFormat="1" applyFont="1" applyFill="1" applyBorder="1" applyAlignment="1" applyProtection="1">
      <alignment horizontal="center"/>
      <protection locked="0"/>
    </xf>
    <xf numFmtId="164" fontId="2" fillId="2" borderId="0" xfId="5" applyNumberFormat="1" applyFont="1" applyFill="1" applyBorder="1" applyAlignment="1">
      <alignment horizontal="center"/>
    </xf>
    <xf numFmtId="164" fontId="2" fillId="5" borderId="0" xfId="6" applyNumberFormat="1" applyFont="1" applyFill="1" applyBorder="1" applyAlignment="1">
      <alignment horizontal="center"/>
    </xf>
    <xf numFmtId="164" fontId="4" fillId="2" borderId="0" xfId="6" applyNumberFormat="1" applyFont="1" applyFill="1" applyBorder="1" applyAlignment="1">
      <alignment horizontal="center"/>
    </xf>
    <xf numFmtId="164" fontId="23" fillId="4" borderId="0" xfId="5" applyNumberFormat="1" applyFont="1" applyFill="1" applyAlignment="1">
      <alignment horizontal="center"/>
    </xf>
    <xf numFmtId="169" fontId="2" fillId="11" borderId="0" xfId="1" applyNumberFormat="1" applyFont="1" applyFill="1" applyBorder="1" applyAlignment="1">
      <alignment horizontal="center"/>
    </xf>
    <xf numFmtId="44" fontId="2" fillId="11" borderId="0" xfId="5" applyNumberFormat="1" applyFont="1" applyFill="1" applyBorder="1" applyAlignment="1">
      <alignment horizontal="center"/>
    </xf>
    <xf numFmtId="9" fontId="23" fillId="12" borderId="0" xfId="4" applyFont="1" applyFill="1" applyAlignment="1">
      <alignment horizontal="center"/>
    </xf>
    <xf numFmtId="164" fontId="2" fillId="11" borderId="0" xfId="6" applyNumberFormat="1" applyFont="1" applyFill="1" applyBorder="1" applyAlignment="1">
      <alignment horizontal="center"/>
    </xf>
    <xf numFmtId="9" fontId="21" fillId="12" borderId="0" xfId="4" applyFont="1" applyFill="1" applyAlignment="1">
      <alignment horizontal="center"/>
    </xf>
    <xf numFmtId="164" fontId="4" fillId="11" borderId="0" xfId="6" applyNumberFormat="1" applyFont="1" applyFill="1" applyBorder="1" applyAlignment="1">
      <alignment horizontal="center"/>
    </xf>
    <xf numFmtId="9" fontId="2" fillId="7" borderId="0" xfId="4" applyFont="1" applyFill="1" applyBorder="1" applyAlignment="1">
      <alignment horizontal="center"/>
    </xf>
    <xf numFmtId="0" fontId="4" fillId="11" borderId="0" xfId="5" applyFont="1" applyFill="1" applyBorder="1" applyAlignment="1">
      <alignment horizontal="center"/>
    </xf>
    <xf numFmtId="0" fontId="2" fillId="9" borderId="0" xfId="5" applyFont="1" applyFill="1" applyAlignment="1">
      <alignment horizontal="center"/>
    </xf>
    <xf numFmtId="164" fontId="23" fillId="4" borderId="0" xfId="6" applyNumberFormat="1" applyFont="1" applyFill="1" applyAlignment="1">
      <alignment horizontal="center"/>
    </xf>
    <xf numFmtId="9" fontId="2" fillId="2" borderId="0" xfId="4" applyFont="1" applyFill="1" applyAlignment="1">
      <alignment horizontal="right"/>
    </xf>
    <xf numFmtId="164" fontId="21" fillId="4" borderId="0" xfId="5" applyNumberFormat="1" applyFont="1" applyFill="1" applyAlignment="1">
      <alignment horizontal="center"/>
    </xf>
    <xf numFmtId="164" fontId="4" fillId="5" borderId="0" xfId="5" applyNumberFormat="1" applyFont="1" applyFill="1" applyAlignment="1">
      <alignment horizontal="center"/>
    </xf>
    <xf numFmtId="0" fontId="4" fillId="5" borderId="0" xfId="5" applyFont="1" applyFill="1" applyAlignment="1">
      <alignment horizontal="center"/>
    </xf>
    <xf numFmtId="0" fontId="29" fillId="2" borderId="0" xfId="5" applyFont="1" applyFill="1" applyAlignment="1">
      <alignment horizontal="center"/>
    </xf>
    <xf numFmtId="44" fontId="29" fillId="2" borderId="0" xfId="6" applyFont="1" applyFill="1" applyAlignment="1">
      <alignment horizontal="center"/>
    </xf>
    <xf numFmtId="164" fontId="2" fillId="11" borderId="0" xfId="5" applyNumberFormat="1" applyFont="1" applyFill="1" applyAlignment="1">
      <alignment horizontal="center"/>
    </xf>
    <xf numFmtId="44" fontId="2" fillId="7" borderId="0" xfId="6" applyFont="1" applyFill="1" applyAlignment="1">
      <alignment horizontal="center"/>
    </xf>
    <xf numFmtId="44" fontId="2" fillId="5" borderId="0" xfId="6" applyFont="1" applyFill="1" applyAlignment="1">
      <alignment horizontal="center"/>
    </xf>
    <xf numFmtId="0" fontId="28" fillId="4" borderId="8" xfId="5" applyFont="1" applyFill="1" applyBorder="1" applyAlignment="1">
      <alignment horizontal="center"/>
    </xf>
    <xf numFmtId="0" fontId="28" fillId="4" borderId="0" xfId="5" applyFont="1" applyFill="1" applyBorder="1" applyAlignment="1">
      <alignment horizontal="center"/>
    </xf>
    <xf numFmtId="0" fontId="21" fillId="4" borderId="8" xfId="5" applyFont="1" applyFill="1" applyBorder="1" applyAlignment="1">
      <alignment horizontal="center"/>
    </xf>
    <xf numFmtId="173" fontId="21" fillId="4" borderId="8" xfId="1" applyNumberFormat="1" applyFont="1" applyFill="1" applyBorder="1" applyAlignment="1">
      <alignment horizontal="center"/>
    </xf>
    <xf numFmtId="173" fontId="21" fillId="4" borderId="0" xfId="1" applyNumberFormat="1" applyFont="1" applyFill="1" applyBorder="1" applyAlignment="1">
      <alignment horizontal="center"/>
    </xf>
    <xf numFmtId="44" fontId="2" fillId="7" borderId="2" xfId="5" applyNumberFormat="1" applyFont="1" applyFill="1" applyBorder="1" applyAlignment="1">
      <alignment horizontal="center"/>
    </xf>
    <xf numFmtId="44" fontId="2" fillId="7" borderId="0" xfId="5" applyNumberFormat="1" applyFont="1" applyFill="1" applyBorder="1" applyAlignment="1">
      <alignment horizontal="right"/>
    </xf>
    <xf numFmtId="44" fontId="2" fillId="7" borderId="2" xfId="5" applyNumberFormat="1" applyFont="1" applyFill="1" applyBorder="1" applyAlignment="1">
      <alignment horizontal="right"/>
    </xf>
    <xf numFmtId="0" fontId="37" fillId="5" borderId="0" xfId="9" applyFont="1" applyFill="1"/>
    <xf numFmtId="0" fontId="36" fillId="5" borderId="0" xfId="9" applyFont="1" applyFill="1"/>
    <xf numFmtId="0" fontId="42" fillId="5" borderId="0" xfId="9" applyFont="1" applyFill="1"/>
    <xf numFmtId="0" fontId="38" fillId="5" borderId="0" xfId="9" applyFont="1" applyFill="1"/>
    <xf numFmtId="0" fontId="37" fillId="0" borderId="0" xfId="9" applyFont="1"/>
    <xf numFmtId="0" fontId="37" fillId="13" borderId="0" xfId="9" applyFont="1" applyFill="1"/>
    <xf numFmtId="0" fontId="43" fillId="13" borderId="0" xfId="9" applyFont="1" applyFill="1" applyAlignment="1">
      <alignment horizontal="center"/>
    </xf>
    <xf numFmtId="0" fontId="44" fillId="5" borderId="0" xfId="9" applyFont="1" applyFill="1"/>
    <xf numFmtId="0" fontId="44" fillId="13" borderId="0" xfId="9" applyFont="1" applyFill="1"/>
    <xf numFmtId="0" fontId="1" fillId="5" borderId="0" xfId="9" applyFill="1"/>
    <xf numFmtId="0" fontId="45" fillId="5" borderId="0" xfId="9" applyFont="1" applyFill="1"/>
    <xf numFmtId="0" fontId="45" fillId="13" borderId="0" xfId="9" applyFont="1" applyFill="1"/>
    <xf numFmtId="0" fontId="46" fillId="13" borderId="0" xfId="9" applyFont="1" applyFill="1" applyAlignment="1">
      <alignment vertical="center"/>
    </xf>
    <xf numFmtId="0" fontId="45" fillId="0" borderId="0" xfId="9" applyFont="1"/>
    <xf numFmtId="0" fontId="1" fillId="0" borderId="0" xfId="8"/>
    <xf numFmtId="0" fontId="38" fillId="13" borderId="0" xfId="9" applyFont="1" applyFill="1"/>
    <xf numFmtId="0" fontId="39" fillId="13" borderId="0" xfId="9" applyFont="1" applyFill="1" applyAlignment="1">
      <alignment vertical="center"/>
    </xf>
    <xf numFmtId="0" fontId="47" fillId="5" borderId="0" xfId="3" applyFont="1" applyFill="1" applyAlignment="1" applyProtection="1"/>
  </cellXfs>
  <cellStyles count="10">
    <cellStyle name="Komma" xfId="1" builtinId="3"/>
    <cellStyle name="Komma 2" xfId="2" xr:uid="{00000000-0005-0000-0000-000001000000}"/>
    <cellStyle name="Link" xfId="3" builtinId="8"/>
    <cellStyle name="Prozent" xfId="4" builtinId="5"/>
    <cellStyle name="Standard" xfId="0" builtinId="0"/>
    <cellStyle name="Standard 2" xfId="5" xr:uid="{00000000-0005-0000-0000-000005000000}"/>
    <cellStyle name="Standard 3" xfId="8" xr:uid="{00000000-0005-0000-0000-000006000000}"/>
    <cellStyle name="Standard 3 2" xfId="9" xr:uid="{46D5F986-1593-40BA-8F30-A06D989DD34B}"/>
    <cellStyle name="Währung" xfId="6" builtinId="4"/>
    <cellStyle name="Währung 2" xfId="7" xr:uid="{00000000-0005-0000-0000-000008000000}"/>
  </cellStyles>
  <dxfs count="49">
    <dxf>
      <font>
        <color theme="0"/>
      </font>
    </dxf>
    <dxf>
      <font>
        <color theme="0" tint="-0.34998626667073579"/>
      </font>
    </dxf>
    <dxf>
      <font>
        <color theme="0"/>
      </font>
    </dxf>
    <dxf>
      <font>
        <color theme="0"/>
      </font>
      <fill>
        <patternFill>
          <bgColor rgb="FFFF0000"/>
        </patternFill>
      </fill>
    </dxf>
    <dxf>
      <font>
        <color theme="0"/>
      </font>
    </dxf>
    <dxf>
      <font>
        <color theme="0" tint="-0.34998626667073579"/>
      </font>
    </dxf>
    <dxf>
      <font>
        <color theme="0"/>
      </font>
    </dxf>
    <dxf>
      <font>
        <color theme="0" tint="-0.34998626667073579"/>
      </font>
    </dxf>
    <dxf>
      <font>
        <color theme="0" tint="-0.34998626667073579"/>
      </font>
    </dxf>
    <dxf>
      <font>
        <color theme="0"/>
      </font>
      <fill>
        <patternFill>
          <bgColor rgb="FFFF0000"/>
        </patternFill>
      </fill>
    </dxf>
    <dxf>
      <font>
        <color theme="0"/>
      </font>
      <fill>
        <patternFill>
          <bgColor rgb="FFFF0000"/>
        </patternFill>
      </fill>
    </dxf>
    <dxf>
      <font>
        <color theme="0" tint="-0.34998626667073579"/>
      </font>
    </dxf>
    <dxf>
      <font>
        <color theme="0"/>
      </font>
    </dxf>
    <dxf>
      <font>
        <color theme="0" tint="-0.34998626667073579"/>
      </font>
    </dxf>
    <dxf>
      <font>
        <color theme="0"/>
      </font>
    </dxf>
    <dxf>
      <font>
        <color theme="0"/>
      </font>
    </dxf>
    <dxf>
      <font>
        <color theme="0" tint="-0.34998626667073579"/>
      </font>
    </dxf>
    <dxf>
      <font>
        <color theme="0" tint="-0.34998626667073579"/>
      </font>
    </dxf>
    <dxf>
      <font>
        <color rgb="FF00608A"/>
      </font>
    </dxf>
    <dxf>
      <font>
        <b val="0"/>
        <i val="0"/>
        <color theme="0"/>
      </font>
      <fill>
        <patternFill>
          <bgColor rgb="FFFF0000"/>
        </patternFill>
      </fill>
    </dxf>
    <dxf>
      <fill>
        <patternFill>
          <bgColor rgb="FF92D050"/>
        </patternFill>
      </fill>
    </dxf>
    <dxf>
      <fill>
        <patternFill>
          <bgColor rgb="FFFFC000"/>
        </patternFill>
      </fill>
    </dxf>
    <dxf>
      <font>
        <color auto="1"/>
      </font>
      <fill>
        <patternFill>
          <bgColor rgb="FFFFC000"/>
        </patternFill>
      </fill>
    </dxf>
    <dxf>
      <font>
        <color auto="1"/>
      </font>
      <fill>
        <patternFill>
          <bgColor rgb="FFFFC000"/>
        </patternFill>
      </fill>
    </dxf>
    <dxf>
      <font>
        <b val="0"/>
        <i val="0"/>
        <color auto="1"/>
      </font>
      <fill>
        <patternFill>
          <bgColor rgb="FFFFC000"/>
        </patternFill>
      </fill>
    </dxf>
    <dxf>
      <font>
        <color theme="0" tint="-0.34998626667073579"/>
      </font>
    </dxf>
    <dxf>
      <font>
        <color theme="0"/>
      </font>
    </dxf>
    <dxf>
      <font>
        <color theme="0" tint="-0.34998626667073579"/>
      </font>
    </dxf>
    <dxf>
      <font>
        <color theme="0" tint="-0.34998626667073579"/>
      </font>
    </dxf>
    <dxf>
      <font>
        <color theme="0"/>
      </font>
    </dxf>
    <dxf>
      <font>
        <b val="0"/>
        <i val="0"/>
        <color theme="0"/>
      </font>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b/>
        <i val="0"/>
        <color auto="1"/>
      </font>
      <fill>
        <patternFill>
          <bgColor theme="0"/>
        </patternFill>
      </fill>
    </dxf>
    <dxf>
      <font>
        <color rgb="FFFF0000"/>
      </font>
    </dxf>
    <dxf>
      <font>
        <color rgb="FFFF0000"/>
      </font>
    </dxf>
    <dxf>
      <font>
        <color rgb="FFFF0000"/>
      </font>
    </dxf>
    <dxf>
      <font>
        <color rgb="FFFF0000"/>
      </font>
    </dxf>
    <dxf>
      <font>
        <color rgb="FFFF0000"/>
      </font>
    </dxf>
    <dxf>
      <font>
        <color rgb="FFFF0000"/>
      </font>
    </dxf>
    <dxf>
      <font>
        <b/>
        <i val="0"/>
        <color auto="1"/>
      </font>
      <fill>
        <patternFill>
          <bgColor theme="0"/>
        </patternFill>
      </fill>
    </dxf>
    <dxf>
      <font>
        <b/>
        <i val="0"/>
        <color auto="1"/>
      </font>
      <fill>
        <patternFill>
          <bgColor theme="0"/>
        </patternFill>
      </fill>
    </dxf>
    <dxf>
      <font>
        <color rgb="FF00608A"/>
      </font>
    </dxf>
    <dxf>
      <font>
        <color theme="0"/>
      </font>
    </dxf>
    <dxf>
      <font>
        <b/>
        <i val="0"/>
        <color theme="0"/>
      </font>
      <fill>
        <patternFill>
          <bgColor rgb="FFFF0000"/>
        </patternFill>
      </fill>
    </dxf>
  </dxfs>
  <tableStyles count="0" defaultTableStyle="TableStyleMedium2" defaultPivotStyle="PivotStyleLight16"/>
  <colors>
    <mruColors>
      <color rgb="FF009C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unternehmerheld.de/grow/buchhaltung/?exceltools" TargetMode="External"/><Relationship Id="rId7"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hyperlink" Target="https://www.unternehmerheld.de/plan/businessplan/?exceltools" TargetMode="External"/><Relationship Id="rId6" Type="http://schemas.openxmlformats.org/officeDocument/2006/relationships/image" Target="../media/image3.png"/><Relationship Id="rId5" Type="http://schemas.openxmlformats.org/officeDocument/2006/relationships/image" Target="../media/image2.png"/><Relationship Id="rId4" Type="http://schemas.openxmlformats.org/officeDocument/2006/relationships/hyperlink" Target="https://www.unternehmerheld.de/start/gruendungscockpit/?exceltools"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hyperlink" Target="https://plus.google.com/114001483687124420080/posts" TargetMode="External"/><Relationship Id="rId7" Type="http://schemas.openxmlformats.org/officeDocument/2006/relationships/hyperlink" Target="https://twitter.com/Fuer_Gruender" TargetMode="External"/><Relationship Id="rId2" Type="http://schemas.openxmlformats.org/officeDocument/2006/relationships/image" Target="../media/image5.png"/><Relationship Id="rId1" Type="http://schemas.openxmlformats.org/officeDocument/2006/relationships/hyperlink" Target="http://www.fuer-gruender.de/" TargetMode="External"/><Relationship Id="rId6" Type="http://schemas.openxmlformats.org/officeDocument/2006/relationships/image" Target="../media/image7.png"/><Relationship Id="rId5" Type="http://schemas.openxmlformats.org/officeDocument/2006/relationships/hyperlink" Target="https://www.facebook.com/FuerGruender.de" TargetMode="External"/><Relationship Id="rId10" Type="http://schemas.openxmlformats.org/officeDocument/2006/relationships/image" Target="../media/image9.png"/><Relationship Id="rId4" Type="http://schemas.openxmlformats.org/officeDocument/2006/relationships/image" Target="../media/image6.png"/><Relationship Id="rId9" Type="http://schemas.openxmlformats.org/officeDocument/2006/relationships/hyperlink" Target="http://www.fuer-gruender.de/blog/" TargetMode="External"/></Relationships>
</file>

<file path=xl/drawings/drawing1.xml><?xml version="1.0" encoding="utf-8"?>
<xdr:wsDr xmlns:xdr="http://schemas.openxmlformats.org/drawingml/2006/spreadsheetDrawing" xmlns:a="http://schemas.openxmlformats.org/drawingml/2006/main">
  <xdr:twoCellAnchor>
    <xdr:from>
      <xdr:col>1</xdr:col>
      <xdr:colOff>58616</xdr:colOff>
      <xdr:row>13</xdr:row>
      <xdr:rowOff>131106</xdr:rowOff>
    </xdr:from>
    <xdr:to>
      <xdr:col>2</xdr:col>
      <xdr:colOff>1761979</xdr:colOff>
      <xdr:row>14</xdr:row>
      <xdr:rowOff>239844</xdr:rowOff>
    </xdr:to>
    <xdr:sp macro="" textlink="">
      <xdr:nvSpPr>
        <xdr:cNvPr id="2" name="Rechteck: abgerundete Ecken 1">
          <a:hlinkClick xmlns:r="http://schemas.openxmlformats.org/officeDocument/2006/relationships" r:id="rId1"/>
          <a:extLst>
            <a:ext uri="{FF2B5EF4-FFF2-40B4-BE49-F238E27FC236}">
              <a16:creationId xmlns:a16="http://schemas.microsoft.com/office/drawing/2014/main" id="{D13D53EC-6E0D-4B0E-8715-46F46399A1F5}"/>
            </a:ext>
          </a:extLst>
        </xdr:cNvPr>
        <xdr:cNvSpPr/>
      </xdr:nvSpPr>
      <xdr:spPr>
        <a:xfrm>
          <a:off x="283406" y="3630591"/>
          <a:ext cx="1785278" cy="287808"/>
        </a:xfrm>
        <a:prstGeom prst="roundRect">
          <a:avLst/>
        </a:prstGeom>
        <a:solidFill>
          <a:srgbClr val="4ABFB4"/>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100" b="0">
              <a:latin typeface="Calibri Light" panose="020F0302020204030204" pitchFamily="34" charset="0"/>
              <a:ea typeface="Tahoma" panose="020B0604030504040204" pitchFamily="34" charset="0"/>
              <a:cs typeface="Calibri Light" panose="020F0302020204030204" pitchFamily="34" charset="0"/>
            </a:rPr>
            <a:t>Mehr erfahren</a:t>
          </a:r>
        </a:p>
      </xdr:txBody>
    </xdr:sp>
    <xdr:clientData/>
  </xdr:twoCellAnchor>
  <xdr:twoCellAnchor editAs="oneCell">
    <xdr:from>
      <xdr:col>12</xdr:col>
      <xdr:colOff>485482</xdr:colOff>
      <xdr:row>0</xdr:row>
      <xdr:rowOff>244100</xdr:rowOff>
    </xdr:from>
    <xdr:to>
      <xdr:col>14</xdr:col>
      <xdr:colOff>625283</xdr:colOff>
      <xdr:row>15</xdr:row>
      <xdr:rowOff>21980</xdr:rowOff>
    </xdr:to>
    <xdr:pic>
      <xdr:nvPicPr>
        <xdr:cNvPr id="3" name="Grafik 2">
          <a:extLst>
            <a:ext uri="{FF2B5EF4-FFF2-40B4-BE49-F238E27FC236}">
              <a16:creationId xmlns:a16="http://schemas.microsoft.com/office/drawing/2014/main" id="{C76C07E9-42A2-419C-80F5-490CA2D9EF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74902" y="247910"/>
          <a:ext cx="1627606" cy="3793620"/>
        </a:xfrm>
        <a:prstGeom prst="rect">
          <a:avLst/>
        </a:prstGeom>
      </xdr:spPr>
    </xdr:pic>
    <xdr:clientData/>
  </xdr:twoCellAnchor>
  <xdr:twoCellAnchor>
    <xdr:from>
      <xdr:col>10</xdr:col>
      <xdr:colOff>14654</xdr:colOff>
      <xdr:row>13</xdr:row>
      <xdr:rowOff>145760</xdr:rowOff>
    </xdr:from>
    <xdr:to>
      <xdr:col>10</xdr:col>
      <xdr:colOff>1789381</xdr:colOff>
      <xdr:row>14</xdr:row>
      <xdr:rowOff>262118</xdr:rowOff>
    </xdr:to>
    <xdr:sp macro="" textlink="">
      <xdr:nvSpPr>
        <xdr:cNvPr id="4" name="Rechteck: abgerundete Ecken 3">
          <a:hlinkClick xmlns:r="http://schemas.openxmlformats.org/officeDocument/2006/relationships" r:id="rId3"/>
          <a:extLst>
            <a:ext uri="{FF2B5EF4-FFF2-40B4-BE49-F238E27FC236}">
              <a16:creationId xmlns:a16="http://schemas.microsoft.com/office/drawing/2014/main" id="{53EE9501-DFEF-416A-BAB6-EA35FCF23632}"/>
            </a:ext>
          </a:extLst>
        </xdr:cNvPr>
        <xdr:cNvSpPr/>
      </xdr:nvSpPr>
      <xdr:spPr>
        <a:xfrm>
          <a:off x="4828589" y="3639530"/>
          <a:ext cx="1770917" cy="297333"/>
        </a:xfrm>
        <a:prstGeom prst="roundRect">
          <a:avLst/>
        </a:prstGeom>
        <a:solidFill>
          <a:srgbClr val="4ABFB4"/>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100" b="0">
              <a:latin typeface="Calibri Light" panose="020F0302020204030204" pitchFamily="34" charset="0"/>
              <a:ea typeface="Tahoma" panose="020B0604030504040204" pitchFamily="34" charset="0"/>
              <a:cs typeface="Calibri Light" panose="020F0302020204030204" pitchFamily="34" charset="0"/>
            </a:rPr>
            <a:t>Mehr erfahren</a:t>
          </a:r>
        </a:p>
      </xdr:txBody>
    </xdr:sp>
    <xdr:clientData/>
  </xdr:twoCellAnchor>
  <xdr:twoCellAnchor>
    <xdr:from>
      <xdr:col>6</xdr:col>
      <xdr:colOff>1</xdr:colOff>
      <xdr:row>13</xdr:row>
      <xdr:rowOff>131106</xdr:rowOff>
    </xdr:from>
    <xdr:to>
      <xdr:col>6</xdr:col>
      <xdr:colOff>1770918</xdr:colOff>
      <xdr:row>14</xdr:row>
      <xdr:rowOff>247464</xdr:rowOff>
    </xdr:to>
    <xdr:sp macro="" textlink="">
      <xdr:nvSpPr>
        <xdr:cNvPr id="5" name="Rechteck: abgerundete Ecken 4">
          <a:hlinkClick xmlns:r="http://schemas.openxmlformats.org/officeDocument/2006/relationships" r:id="rId4"/>
          <a:extLst>
            <a:ext uri="{FF2B5EF4-FFF2-40B4-BE49-F238E27FC236}">
              <a16:creationId xmlns:a16="http://schemas.microsoft.com/office/drawing/2014/main" id="{5A9D27E0-F270-49C3-ACB8-B7F959BB1EFA}"/>
            </a:ext>
          </a:extLst>
        </xdr:cNvPr>
        <xdr:cNvSpPr/>
      </xdr:nvSpPr>
      <xdr:spPr>
        <a:xfrm>
          <a:off x="2552701" y="3630591"/>
          <a:ext cx="1774727" cy="297333"/>
        </a:xfrm>
        <a:prstGeom prst="roundRect">
          <a:avLst/>
        </a:prstGeom>
        <a:solidFill>
          <a:srgbClr val="4ABFB4"/>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100" b="0">
              <a:latin typeface="Calibri Light" panose="020F0302020204030204" pitchFamily="34" charset="0"/>
              <a:ea typeface="Tahoma" panose="020B0604030504040204" pitchFamily="34" charset="0"/>
              <a:cs typeface="Calibri Light" panose="020F0302020204030204" pitchFamily="34" charset="0"/>
            </a:rPr>
            <a:t>Mehr erfahren</a:t>
          </a:r>
        </a:p>
      </xdr:txBody>
    </xdr:sp>
    <xdr:clientData/>
  </xdr:twoCellAnchor>
  <xdr:twoCellAnchor editAs="oneCell">
    <xdr:from>
      <xdr:col>2</xdr:col>
      <xdr:colOff>66234</xdr:colOff>
      <xdr:row>5</xdr:row>
      <xdr:rowOff>104908</xdr:rowOff>
    </xdr:from>
    <xdr:to>
      <xdr:col>2</xdr:col>
      <xdr:colOff>1698615</xdr:colOff>
      <xdr:row>7</xdr:row>
      <xdr:rowOff>627918</xdr:rowOff>
    </xdr:to>
    <xdr:pic>
      <xdr:nvPicPr>
        <xdr:cNvPr id="6" name="Grafik 5" descr="https://www.fuer-gruender.de/fileadmin/_processed_/9/6/csm_Unternehmerheld_Laptop_Businessplan_26f6a9eb62.png">
          <a:extLst>
            <a:ext uri="{FF2B5EF4-FFF2-40B4-BE49-F238E27FC236}">
              <a16:creationId xmlns:a16="http://schemas.microsoft.com/office/drawing/2014/main" id="{6348A611-A0D7-4708-8049-E7F3B41602BC}"/>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69129" y="1636528"/>
          <a:ext cx="1634286" cy="9630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89535</xdr:colOff>
      <xdr:row>5</xdr:row>
      <xdr:rowOff>88761</xdr:rowOff>
    </xdr:from>
    <xdr:to>
      <xdr:col>6</xdr:col>
      <xdr:colOff>1769159</xdr:colOff>
      <xdr:row>7</xdr:row>
      <xdr:rowOff>627479</xdr:rowOff>
    </xdr:to>
    <xdr:pic>
      <xdr:nvPicPr>
        <xdr:cNvPr id="7" name="Grafik 6" descr="https://www.fuer-gruender.de/fileadmin/_processed_/4/7/csm_Gruendungscockpit_Ueberblick_23fb4e2fc8.png">
          <a:extLst>
            <a:ext uri="{FF2B5EF4-FFF2-40B4-BE49-F238E27FC236}">
              <a16:creationId xmlns:a16="http://schemas.microsoft.com/office/drawing/2014/main" id="{71CE064B-09BE-46C8-8BF3-A81F5A0A9305}"/>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46045" y="1626096"/>
          <a:ext cx="1675814" cy="9730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249296</xdr:colOff>
      <xdr:row>5</xdr:row>
      <xdr:rowOff>54805</xdr:rowOff>
    </xdr:from>
    <xdr:to>
      <xdr:col>10</xdr:col>
      <xdr:colOff>1621008</xdr:colOff>
      <xdr:row>9</xdr:row>
      <xdr:rowOff>18610</xdr:rowOff>
    </xdr:to>
    <xdr:pic>
      <xdr:nvPicPr>
        <xdr:cNvPr id="8" name="Grafik 7" descr="https://www.unternehmerheld.de/fileadmin/_processed_/1/f/csm_3_Klicks_bfde20a0b6.png">
          <a:extLst>
            <a:ext uri="{FF2B5EF4-FFF2-40B4-BE49-F238E27FC236}">
              <a16:creationId xmlns:a16="http://schemas.microsoft.com/office/drawing/2014/main" id="{2EDD5A07-B6E0-454D-BAD3-ABEC6A42E6D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055611" y="1592140"/>
          <a:ext cx="1375522" cy="11982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127000</xdr:colOff>
      <xdr:row>15</xdr:row>
      <xdr:rowOff>31750</xdr:rowOff>
    </xdr:from>
    <xdr:to>
      <xdr:col>10</xdr:col>
      <xdr:colOff>57150</xdr:colOff>
      <xdr:row>71</xdr:row>
      <xdr:rowOff>25400</xdr:rowOff>
    </xdr:to>
    <xdr:sp macro="" textlink="">
      <xdr:nvSpPr>
        <xdr:cNvPr id="6061" name="Rectangle 1">
          <a:extLst>
            <a:ext uri="{FF2B5EF4-FFF2-40B4-BE49-F238E27FC236}">
              <a16:creationId xmlns:a16="http://schemas.microsoft.com/office/drawing/2014/main" id="{374926A2-B270-4D83-A6E4-CEF43A32291F}"/>
            </a:ext>
          </a:extLst>
        </xdr:cNvPr>
        <xdr:cNvSpPr>
          <a:spLocks noChangeArrowheads="1"/>
        </xdr:cNvSpPr>
      </xdr:nvSpPr>
      <xdr:spPr bwMode="auto">
        <a:xfrm>
          <a:off x="127000" y="2260600"/>
          <a:ext cx="4679950" cy="431800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de-DE"/>
        </a:p>
      </xdr:txBody>
    </xdr:sp>
    <xdr:clientData/>
  </xdr:twoCellAnchor>
  <xdr:twoCellAnchor editAs="oneCell">
    <xdr:from>
      <xdr:col>33</xdr:col>
      <xdr:colOff>152400</xdr:colOff>
      <xdr:row>0</xdr:row>
      <xdr:rowOff>114300</xdr:rowOff>
    </xdr:from>
    <xdr:to>
      <xdr:col>34</xdr:col>
      <xdr:colOff>546431</xdr:colOff>
      <xdr:row>4</xdr:row>
      <xdr:rowOff>38100</xdr:rowOff>
    </xdr:to>
    <xdr:pic>
      <xdr:nvPicPr>
        <xdr:cNvPr id="6062" name="Picture 42">
          <a:hlinkClick xmlns:r="http://schemas.openxmlformats.org/officeDocument/2006/relationships" r:id="rId1"/>
          <a:extLst>
            <a:ext uri="{FF2B5EF4-FFF2-40B4-BE49-F238E27FC236}">
              <a16:creationId xmlns:a16="http://schemas.microsoft.com/office/drawing/2014/main" id="{7C967B82-13A5-4B52-87FB-3E4602A6EE9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929100" y="114300"/>
          <a:ext cx="11874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146050</xdr:colOff>
      <xdr:row>291</xdr:row>
      <xdr:rowOff>114300</xdr:rowOff>
    </xdr:from>
    <xdr:to>
      <xdr:col>11</xdr:col>
      <xdr:colOff>57150</xdr:colOff>
      <xdr:row>311</xdr:row>
      <xdr:rowOff>38100</xdr:rowOff>
    </xdr:to>
    <xdr:sp macro="" textlink="">
      <xdr:nvSpPr>
        <xdr:cNvPr id="6063" name="Rectangle 1">
          <a:extLst>
            <a:ext uri="{FF2B5EF4-FFF2-40B4-BE49-F238E27FC236}">
              <a16:creationId xmlns:a16="http://schemas.microsoft.com/office/drawing/2014/main" id="{DF85AF94-0412-4254-9AFC-37AA9F7C9668}"/>
            </a:ext>
          </a:extLst>
        </xdr:cNvPr>
        <xdr:cNvSpPr>
          <a:spLocks noChangeArrowheads="1"/>
        </xdr:cNvSpPr>
      </xdr:nvSpPr>
      <xdr:spPr bwMode="auto">
        <a:xfrm>
          <a:off x="146050" y="37941250"/>
          <a:ext cx="5162550" cy="278765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33</xdr:col>
      <xdr:colOff>431800</xdr:colOff>
      <xdr:row>4</xdr:row>
      <xdr:rowOff>114300</xdr:rowOff>
    </xdr:from>
    <xdr:to>
      <xdr:col>33</xdr:col>
      <xdr:colOff>675020</xdr:colOff>
      <xdr:row>6</xdr:row>
      <xdr:rowOff>141620</xdr:rowOff>
    </xdr:to>
    <xdr:pic>
      <xdr:nvPicPr>
        <xdr:cNvPr id="6064" name="Picture 2">
          <a:hlinkClick xmlns:r="http://schemas.openxmlformats.org/officeDocument/2006/relationships" r:id="rId3"/>
          <a:extLst>
            <a:ext uri="{FF2B5EF4-FFF2-40B4-BE49-F238E27FC236}">
              <a16:creationId xmlns:a16="http://schemas.microsoft.com/office/drawing/2014/main" id="{772A642B-0B6E-4C45-A4FF-AF98A2A00B7E}"/>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208500" y="844550"/>
          <a:ext cx="241300" cy="228600"/>
        </a:xfrm>
        <a:prstGeom prst="rect">
          <a:avLst/>
        </a:prstGeom>
        <a:noFill/>
        <a:ln>
          <a:noFill/>
        </a:ln>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127000</xdr:colOff>
      <xdr:row>4</xdr:row>
      <xdr:rowOff>101600</xdr:rowOff>
    </xdr:from>
    <xdr:to>
      <xdr:col>33</xdr:col>
      <xdr:colOff>407686</xdr:colOff>
      <xdr:row>6</xdr:row>
      <xdr:rowOff>141620</xdr:rowOff>
    </xdr:to>
    <xdr:pic>
      <xdr:nvPicPr>
        <xdr:cNvPr id="6065" name="Picture 2">
          <a:hlinkClick xmlns:r="http://schemas.openxmlformats.org/officeDocument/2006/relationships" r:id="rId5"/>
          <a:extLst>
            <a:ext uri="{FF2B5EF4-FFF2-40B4-BE49-F238E27FC236}">
              <a16:creationId xmlns:a16="http://schemas.microsoft.com/office/drawing/2014/main" id="{D6D506B5-AA8F-4697-B427-7C1A70DC7E1B}"/>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6903700" y="831850"/>
          <a:ext cx="273050" cy="241300"/>
        </a:xfrm>
        <a:prstGeom prst="rect">
          <a:avLst/>
        </a:prstGeom>
        <a:noFill/>
        <a:ln>
          <a:noFill/>
        </a:ln>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692150</xdr:colOff>
      <xdr:row>4</xdr:row>
      <xdr:rowOff>114300</xdr:rowOff>
    </xdr:from>
    <xdr:to>
      <xdr:col>34</xdr:col>
      <xdr:colOff>152400</xdr:colOff>
      <xdr:row>6</xdr:row>
      <xdr:rowOff>141620</xdr:rowOff>
    </xdr:to>
    <xdr:pic>
      <xdr:nvPicPr>
        <xdr:cNvPr id="6066" name="Picture 2">
          <a:hlinkClick xmlns:r="http://schemas.openxmlformats.org/officeDocument/2006/relationships" r:id="rId7"/>
          <a:extLst>
            <a:ext uri="{FF2B5EF4-FFF2-40B4-BE49-F238E27FC236}">
              <a16:creationId xmlns:a16="http://schemas.microsoft.com/office/drawing/2014/main" id="{AE083C00-CE23-4213-9982-2EC007654B78}"/>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7468850" y="844550"/>
          <a:ext cx="260350" cy="228600"/>
        </a:xfrm>
        <a:prstGeom prst="rect">
          <a:avLst/>
        </a:prstGeom>
        <a:noFill/>
        <a:ln>
          <a:noFill/>
        </a:ln>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12700</xdr:colOff>
      <xdr:row>268</xdr:row>
      <xdr:rowOff>152400</xdr:rowOff>
    </xdr:from>
    <xdr:to>
      <xdr:col>26</xdr:col>
      <xdr:colOff>463550</xdr:colOff>
      <xdr:row>273</xdr:row>
      <xdr:rowOff>19050</xdr:rowOff>
    </xdr:to>
    <xdr:sp macro="" textlink="">
      <xdr:nvSpPr>
        <xdr:cNvPr id="6067" name="Rectangle 1">
          <a:extLst>
            <a:ext uri="{FF2B5EF4-FFF2-40B4-BE49-F238E27FC236}">
              <a16:creationId xmlns:a16="http://schemas.microsoft.com/office/drawing/2014/main" id="{62427CCC-2DC7-498C-8E66-D92DD72910E0}"/>
            </a:ext>
          </a:extLst>
        </xdr:cNvPr>
        <xdr:cNvSpPr>
          <a:spLocks noChangeArrowheads="1"/>
        </xdr:cNvSpPr>
      </xdr:nvSpPr>
      <xdr:spPr bwMode="auto">
        <a:xfrm>
          <a:off x="7747000" y="34696400"/>
          <a:ext cx="5187950" cy="54610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34</xdr:col>
      <xdr:colOff>247650</xdr:colOff>
      <xdr:row>4</xdr:row>
      <xdr:rowOff>76200</xdr:rowOff>
    </xdr:from>
    <xdr:to>
      <xdr:col>35</xdr:col>
      <xdr:colOff>444196</xdr:colOff>
      <xdr:row>7</xdr:row>
      <xdr:rowOff>26686</xdr:rowOff>
    </xdr:to>
    <xdr:pic>
      <xdr:nvPicPr>
        <xdr:cNvPr id="6068" name="Grafik 22">
          <a:hlinkClick xmlns:r="http://schemas.openxmlformats.org/officeDocument/2006/relationships" r:id="rId9"/>
          <a:extLst>
            <a:ext uri="{FF2B5EF4-FFF2-40B4-BE49-F238E27FC236}">
              <a16:creationId xmlns:a16="http://schemas.microsoft.com/office/drawing/2014/main" id="{B69BACFA-4064-4567-8D36-9E56B1303796}"/>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7824450" y="806450"/>
          <a:ext cx="1003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12700</xdr:colOff>
      <xdr:row>274</xdr:row>
      <xdr:rowOff>0</xdr:rowOff>
    </xdr:from>
    <xdr:to>
      <xdr:col>22</xdr:col>
      <xdr:colOff>0</xdr:colOff>
      <xdr:row>277</xdr:row>
      <xdr:rowOff>12700</xdr:rowOff>
    </xdr:to>
    <xdr:sp macro="" textlink="">
      <xdr:nvSpPr>
        <xdr:cNvPr id="6069" name="Rectangle 1">
          <a:extLst>
            <a:ext uri="{FF2B5EF4-FFF2-40B4-BE49-F238E27FC236}">
              <a16:creationId xmlns:a16="http://schemas.microsoft.com/office/drawing/2014/main" id="{8E5BB5D3-6722-455F-B179-80A9E8D4CEED}"/>
            </a:ext>
          </a:extLst>
        </xdr:cNvPr>
        <xdr:cNvSpPr>
          <a:spLocks noChangeArrowheads="1"/>
        </xdr:cNvSpPr>
      </xdr:nvSpPr>
      <xdr:spPr bwMode="auto">
        <a:xfrm>
          <a:off x="7747000" y="35382200"/>
          <a:ext cx="2825750" cy="48895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0</xdr:colOff>
      <xdr:row>301</xdr:row>
      <xdr:rowOff>0</xdr:rowOff>
    </xdr:from>
    <xdr:to>
      <xdr:col>24</xdr:col>
      <xdr:colOff>463550</xdr:colOff>
      <xdr:row>307</xdr:row>
      <xdr:rowOff>38100</xdr:rowOff>
    </xdr:to>
    <xdr:sp macro="" textlink="">
      <xdr:nvSpPr>
        <xdr:cNvPr id="6070" name="Rectangle 1">
          <a:extLst>
            <a:ext uri="{FF2B5EF4-FFF2-40B4-BE49-F238E27FC236}">
              <a16:creationId xmlns:a16="http://schemas.microsoft.com/office/drawing/2014/main" id="{A1A8D5DC-CA8E-43BF-A32F-52BB15F61055}"/>
            </a:ext>
          </a:extLst>
        </xdr:cNvPr>
        <xdr:cNvSpPr>
          <a:spLocks noChangeArrowheads="1"/>
        </xdr:cNvSpPr>
      </xdr:nvSpPr>
      <xdr:spPr bwMode="auto">
        <a:xfrm>
          <a:off x="7734300" y="39268400"/>
          <a:ext cx="4254500" cy="87630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127000</xdr:colOff>
      <xdr:row>78</xdr:row>
      <xdr:rowOff>101600</xdr:rowOff>
    </xdr:from>
    <xdr:to>
      <xdr:col>22</xdr:col>
      <xdr:colOff>57150</xdr:colOff>
      <xdr:row>87</xdr:row>
      <xdr:rowOff>25400</xdr:rowOff>
    </xdr:to>
    <xdr:sp macro="" textlink="">
      <xdr:nvSpPr>
        <xdr:cNvPr id="6071" name="Rectangle 1">
          <a:extLst>
            <a:ext uri="{FF2B5EF4-FFF2-40B4-BE49-F238E27FC236}">
              <a16:creationId xmlns:a16="http://schemas.microsoft.com/office/drawing/2014/main" id="{E4A4EA0E-CEF3-48A0-9D97-667C9389230A}"/>
            </a:ext>
          </a:extLst>
        </xdr:cNvPr>
        <xdr:cNvSpPr>
          <a:spLocks noChangeArrowheads="1"/>
        </xdr:cNvSpPr>
      </xdr:nvSpPr>
      <xdr:spPr bwMode="auto">
        <a:xfrm>
          <a:off x="127000" y="7854950"/>
          <a:ext cx="10502900" cy="113030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419100</xdr:colOff>
      <xdr:row>88</xdr:row>
      <xdr:rowOff>114300</xdr:rowOff>
    </xdr:from>
    <xdr:to>
      <xdr:col>19</xdr:col>
      <xdr:colOff>12700</xdr:colOff>
      <xdr:row>100</xdr:row>
      <xdr:rowOff>19050</xdr:rowOff>
    </xdr:to>
    <xdr:sp macro="" textlink="">
      <xdr:nvSpPr>
        <xdr:cNvPr id="6072" name="Rectangle 1">
          <a:extLst>
            <a:ext uri="{FF2B5EF4-FFF2-40B4-BE49-F238E27FC236}">
              <a16:creationId xmlns:a16="http://schemas.microsoft.com/office/drawing/2014/main" id="{5A864556-274F-4051-9557-E5A306B27A2B}"/>
            </a:ext>
          </a:extLst>
        </xdr:cNvPr>
        <xdr:cNvSpPr>
          <a:spLocks noChangeArrowheads="1"/>
        </xdr:cNvSpPr>
      </xdr:nvSpPr>
      <xdr:spPr bwMode="auto">
        <a:xfrm>
          <a:off x="3232150" y="9232900"/>
          <a:ext cx="5924550" cy="172720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120650</xdr:colOff>
      <xdr:row>88</xdr:row>
      <xdr:rowOff>101600</xdr:rowOff>
    </xdr:from>
    <xdr:to>
      <xdr:col>6</xdr:col>
      <xdr:colOff>57150</xdr:colOff>
      <xdr:row>100</xdr:row>
      <xdr:rowOff>38100</xdr:rowOff>
    </xdr:to>
    <xdr:sp macro="" textlink="">
      <xdr:nvSpPr>
        <xdr:cNvPr id="6073" name="Rectangle 1">
          <a:extLst>
            <a:ext uri="{FF2B5EF4-FFF2-40B4-BE49-F238E27FC236}">
              <a16:creationId xmlns:a16="http://schemas.microsoft.com/office/drawing/2014/main" id="{B3A515C5-B28A-4791-ABF9-5F0478C80816}"/>
            </a:ext>
          </a:extLst>
        </xdr:cNvPr>
        <xdr:cNvSpPr>
          <a:spLocks noChangeArrowheads="1"/>
        </xdr:cNvSpPr>
      </xdr:nvSpPr>
      <xdr:spPr bwMode="auto">
        <a:xfrm>
          <a:off x="120650" y="9220200"/>
          <a:ext cx="2749550" cy="175895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127000</xdr:colOff>
      <xdr:row>106</xdr:row>
      <xdr:rowOff>120650</xdr:rowOff>
    </xdr:from>
    <xdr:to>
      <xdr:col>22</xdr:col>
      <xdr:colOff>50800</xdr:colOff>
      <xdr:row>154</xdr:row>
      <xdr:rowOff>57150</xdr:rowOff>
    </xdr:to>
    <xdr:sp macro="" textlink="">
      <xdr:nvSpPr>
        <xdr:cNvPr id="6074" name="Rectangle 1">
          <a:extLst>
            <a:ext uri="{FF2B5EF4-FFF2-40B4-BE49-F238E27FC236}">
              <a16:creationId xmlns:a16="http://schemas.microsoft.com/office/drawing/2014/main" id="{105535BD-8A18-4153-A6A5-A8A5885DB481}"/>
            </a:ext>
          </a:extLst>
        </xdr:cNvPr>
        <xdr:cNvSpPr>
          <a:spLocks noChangeArrowheads="1"/>
        </xdr:cNvSpPr>
      </xdr:nvSpPr>
      <xdr:spPr bwMode="auto">
        <a:xfrm>
          <a:off x="127000" y="12103100"/>
          <a:ext cx="10496550" cy="660400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844550</xdr:colOff>
      <xdr:row>112</xdr:row>
      <xdr:rowOff>0</xdr:rowOff>
    </xdr:from>
    <xdr:to>
      <xdr:col>29</xdr:col>
      <xdr:colOff>31750</xdr:colOff>
      <xdr:row>122</xdr:row>
      <xdr:rowOff>19050</xdr:rowOff>
    </xdr:to>
    <xdr:sp macro="" textlink="">
      <xdr:nvSpPr>
        <xdr:cNvPr id="6075" name="Rectangle 1">
          <a:extLst>
            <a:ext uri="{FF2B5EF4-FFF2-40B4-BE49-F238E27FC236}">
              <a16:creationId xmlns:a16="http://schemas.microsoft.com/office/drawing/2014/main" id="{81991BB5-8646-4222-A395-D737163A2352}"/>
            </a:ext>
          </a:extLst>
        </xdr:cNvPr>
        <xdr:cNvSpPr>
          <a:spLocks noChangeArrowheads="1"/>
        </xdr:cNvSpPr>
      </xdr:nvSpPr>
      <xdr:spPr bwMode="auto">
        <a:xfrm>
          <a:off x="11049000" y="12852400"/>
          <a:ext cx="3111500" cy="137795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831850</xdr:colOff>
      <xdr:row>126</xdr:row>
      <xdr:rowOff>6350</xdr:rowOff>
    </xdr:from>
    <xdr:to>
      <xdr:col>29</xdr:col>
      <xdr:colOff>31750</xdr:colOff>
      <xdr:row>136</xdr:row>
      <xdr:rowOff>0</xdr:rowOff>
    </xdr:to>
    <xdr:sp macro="" textlink="">
      <xdr:nvSpPr>
        <xdr:cNvPr id="6076" name="Rectangle 1">
          <a:extLst>
            <a:ext uri="{FF2B5EF4-FFF2-40B4-BE49-F238E27FC236}">
              <a16:creationId xmlns:a16="http://schemas.microsoft.com/office/drawing/2014/main" id="{CEEB5F24-0466-4C6F-945A-5183E990003F}"/>
            </a:ext>
          </a:extLst>
        </xdr:cNvPr>
        <xdr:cNvSpPr>
          <a:spLocks noChangeArrowheads="1"/>
        </xdr:cNvSpPr>
      </xdr:nvSpPr>
      <xdr:spPr bwMode="auto">
        <a:xfrm>
          <a:off x="11049000" y="14738350"/>
          <a:ext cx="3111500" cy="135255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844550</xdr:colOff>
      <xdr:row>139</xdr:row>
      <xdr:rowOff>152400</xdr:rowOff>
    </xdr:from>
    <xdr:to>
      <xdr:col>29</xdr:col>
      <xdr:colOff>19050</xdr:colOff>
      <xdr:row>150</xdr:row>
      <xdr:rowOff>19050</xdr:rowOff>
    </xdr:to>
    <xdr:sp macro="" textlink="">
      <xdr:nvSpPr>
        <xdr:cNvPr id="6077" name="Rectangle 1">
          <a:extLst>
            <a:ext uri="{FF2B5EF4-FFF2-40B4-BE49-F238E27FC236}">
              <a16:creationId xmlns:a16="http://schemas.microsoft.com/office/drawing/2014/main" id="{B2906FBB-2B2E-4E0C-9633-78DB020F8D9C}"/>
            </a:ext>
          </a:extLst>
        </xdr:cNvPr>
        <xdr:cNvSpPr>
          <a:spLocks noChangeArrowheads="1"/>
        </xdr:cNvSpPr>
      </xdr:nvSpPr>
      <xdr:spPr bwMode="auto">
        <a:xfrm>
          <a:off x="11049000" y="16605250"/>
          <a:ext cx="3098800" cy="138430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250956</xdr:colOff>
      <xdr:row>118</xdr:row>
      <xdr:rowOff>97647</xdr:rowOff>
    </xdr:from>
    <xdr:to>
      <xdr:col>22</xdr:col>
      <xdr:colOff>475820</xdr:colOff>
      <xdr:row>118</xdr:row>
      <xdr:rowOff>97647</xdr:rowOff>
    </xdr:to>
    <xdr:cxnSp macro="">
      <xdr:nvCxnSpPr>
        <xdr:cNvPr id="24" name="Gerade Verbindung mit Pfeil 23">
          <a:extLst>
            <a:ext uri="{FF2B5EF4-FFF2-40B4-BE49-F238E27FC236}">
              <a16:creationId xmlns:a16="http://schemas.microsoft.com/office/drawing/2014/main" id="{F8A4F456-9CB3-4E47-9A5A-BA3CE777E2AE}"/>
            </a:ext>
          </a:extLst>
        </xdr:cNvPr>
        <xdr:cNvCxnSpPr/>
      </xdr:nvCxnSpPr>
      <xdr:spPr>
        <a:xfrm flipH="1">
          <a:off x="9918037" y="11379216"/>
          <a:ext cx="504056" cy="0"/>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229923</xdr:colOff>
      <xdr:row>132</xdr:row>
      <xdr:rowOff>108778</xdr:rowOff>
    </xdr:from>
    <xdr:to>
      <xdr:col>22</xdr:col>
      <xdr:colOff>473821</xdr:colOff>
      <xdr:row>132</xdr:row>
      <xdr:rowOff>108778</xdr:rowOff>
    </xdr:to>
    <xdr:cxnSp macro="">
      <xdr:nvCxnSpPr>
        <xdr:cNvPr id="25" name="Gerade Verbindung mit Pfeil 24">
          <a:extLst>
            <a:ext uri="{FF2B5EF4-FFF2-40B4-BE49-F238E27FC236}">
              <a16:creationId xmlns:a16="http://schemas.microsoft.com/office/drawing/2014/main" id="{79E3312A-A101-46CA-8831-BD0DA232A2E3}"/>
            </a:ext>
          </a:extLst>
        </xdr:cNvPr>
        <xdr:cNvCxnSpPr/>
      </xdr:nvCxnSpPr>
      <xdr:spPr>
        <a:xfrm flipH="1">
          <a:off x="9897004" y="13193747"/>
          <a:ext cx="504056" cy="0"/>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196983</xdr:colOff>
      <xdr:row>146</xdr:row>
      <xdr:rowOff>59282</xdr:rowOff>
    </xdr:from>
    <xdr:to>
      <xdr:col>23</xdr:col>
      <xdr:colOff>8889</xdr:colOff>
      <xdr:row>146</xdr:row>
      <xdr:rowOff>59282</xdr:rowOff>
    </xdr:to>
    <xdr:cxnSp macro="">
      <xdr:nvCxnSpPr>
        <xdr:cNvPr id="26" name="Gerade Verbindung mit Pfeil 25">
          <a:extLst>
            <a:ext uri="{FF2B5EF4-FFF2-40B4-BE49-F238E27FC236}">
              <a16:creationId xmlns:a16="http://schemas.microsoft.com/office/drawing/2014/main" id="{13A4E61B-6E7F-4C26-A0B1-56E689FC9632}"/>
            </a:ext>
          </a:extLst>
        </xdr:cNvPr>
        <xdr:cNvCxnSpPr/>
      </xdr:nvCxnSpPr>
      <xdr:spPr>
        <a:xfrm flipH="1">
          <a:off x="9870414" y="14960351"/>
          <a:ext cx="504056" cy="0"/>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450850</xdr:colOff>
      <xdr:row>158</xdr:row>
      <xdr:rowOff>133350</xdr:rowOff>
    </xdr:from>
    <xdr:to>
      <xdr:col>19</xdr:col>
      <xdr:colOff>31750</xdr:colOff>
      <xdr:row>174</xdr:row>
      <xdr:rowOff>6350</xdr:rowOff>
    </xdr:to>
    <xdr:sp macro="" textlink="">
      <xdr:nvSpPr>
        <xdr:cNvPr id="6081" name="Rectangle 1">
          <a:extLst>
            <a:ext uri="{FF2B5EF4-FFF2-40B4-BE49-F238E27FC236}">
              <a16:creationId xmlns:a16="http://schemas.microsoft.com/office/drawing/2014/main" id="{BF389116-A16F-47E3-A56C-088FDB3F353B}"/>
            </a:ext>
          </a:extLst>
        </xdr:cNvPr>
        <xdr:cNvSpPr>
          <a:spLocks noChangeArrowheads="1"/>
        </xdr:cNvSpPr>
      </xdr:nvSpPr>
      <xdr:spPr bwMode="auto">
        <a:xfrm>
          <a:off x="4203700" y="19386550"/>
          <a:ext cx="4972050" cy="188595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107950</xdr:colOff>
      <xdr:row>158</xdr:row>
      <xdr:rowOff>133350</xdr:rowOff>
    </xdr:from>
    <xdr:to>
      <xdr:col>8</xdr:col>
      <xdr:colOff>50800</xdr:colOff>
      <xdr:row>184</xdr:row>
      <xdr:rowOff>38100</xdr:rowOff>
    </xdr:to>
    <xdr:sp macro="" textlink="">
      <xdr:nvSpPr>
        <xdr:cNvPr id="6082" name="Rectangle 13">
          <a:extLst>
            <a:ext uri="{FF2B5EF4-FFF2-40B4-BE49-F238E27FC236}">
              <a16:creationId xmlns:a16="http://schemas.microsoft.com/office/drawing/2014/main" id="{63DF6B29-3221-4D20-B953-0AD36CED2C03}"/>
            </a:ext>
          </a:extLst>
        </xdr:cNvPr>
        <xdr:cNvSpPr>
          <a:spLocks noChangeArrowheads="1"/>
        </xdr:cNvSpPr>
      </xdr:nvSpPr>
      <xdr:spPr bwMode="auto">
        <a:xfrm>
          <a:off x="107950" y="19386550"/>
          <a:ext cx="3695700" cy="3371850"/>
        </a:xfrm>
        <a:prstGeom prst="rect">
          <a:avLst/>
        </a:prstGeom>
        <a:solidFill>
          <a:srgbClr val="00608A">
            <a:alpha val="10196"/>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76200</xdr:colOff>
      <xdr:row>191</xdr:row>
      <xdr:rowOff>120650</xdr:rowOff>
    </xdr:from>
    <xdr:to>
      <xdr:col>13</xdr:col>
      <xdr:colOff>12700</xdr:colOff>
      <xdr:row>199</xdr:row>
      <xdr:rowOff>38100</xdr:rowOff>
    </xdr:to>
    <xdr:sp macro="" textlink="">
      <xdr:nvSpPr>
        <xdr:cNvPr id="6083" name="Rectangle 1">
          <a:extLst>
            <a:ext uri="{FF2B5EF4-FFF2-40B4-BE49-F238E27FC236}">
              <a16:creationId xmlns:a16="http://schemas.microsoft.com/office/drawing/2014/main" id="{2FFC3FCD-1701-4F4D-ADFB-D1B3F6C4AA69}"/>
            </a:ext>
          </a:extLst>
        </xdr:cNvPr>
        <xdr:cNvSpPr>
          <a:spLocks noChangeArrowheads="1"/>
        </xdr:cNvSpPr>
      </xdr:nvSpPr>
      <xdr:spPr bwMode="auto">
        <a:xfrm>
          <a:off x="254000" y="24041100"/>
          <a:ext cx="6007100" cy="121920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425450</xdr:colOff>
      <xdr:row>200</xdr:row>
      <xdr:rowOff>38100</xdr:rowOff>
    </xdr:from>
    <xdr:to>
      <xdr:col>30</xdr:col>
      <xdr:colOff>38100</xdr:colOff>
      <xdr:row>209</xdr:row>
      <xdr:rowOff>38100</xdr:rowOff>
    </xdr:to>
    <xdr:sp macro="" textlink="">
      <xdr:nvSpPr>
        <xdr:cNvPr id="6084" name="Rectangle 1">
          <a:extLst>
            <a:ext uri="{FF2B5EF4-FFF2-40B4-BE49-F238E27FC236}">
              <a16:creationId xmlns:a16="http://schemas.microsoft.com/office/drawing/2014/main" id="{6C39BEA4-A0A5-47AF-A927-7A346293AB22}"/>
            </a:ext>
          </a:extLst>
        </xdr:cNvPr>
        <xdr:cNvSpPr>
          <a:spLocks noChangeArrowheads="1"/>
        </xdr:cNvSpPr>
      </xdr:nvSpPr>
      <xdr:spPr bwMode="auto">
        <a:xfrm>
          <a:off x="10521950" y="25419050"/>
          <a:ext cx="4216400" cy="154940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69850</xdr:colOff>
      <xdr:row>200</xdr:row>
      <xdr:rowOff>50800</xdr:rowOff>
    </xdr:from>
    <xdr:to>
      <xdr:col>12</xdr:col>
      <xdr:colOff>514350</xdr:colOff>
      <xdr:row>208</xdr:row>
      <xdr:rowOff>38100</xdr:rowOff>
    </xdr:to>
    <xdr:sp macro="" textlink="">
      <xdr:nvSpPr>
        <xdr:cNvPr id="6085" name="Rectangle 1">
          <a:extLst>
            <a:ext uri="{FF2B5EF4-FFF2-40B4-BE49-F238E27FC236}">
              <a16:creationId xmlns:a16="http://schemas.microsoft.com/office/drawing/2014/main" id="{83857EA8-1DDD-49FA-AC31-907FDBFA7B00}"/>
            </a:ext>
          </a:extLst>
        </xdr:cNvPr>
        <xdr:cNvSpPr>
          <a:spLocks noChangeArrowheads="1"/>
        </xdr:cNvSpPr>
      </xdr:nvSpPr>
      <xdr:spPr bwMode="auto">
        <a:xfrm>
          <a:off x="247650" y="25431750"/>
          <a:ext cx="5988050" cy="135255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419100</xdr:colOff>
      <xdr:row>200</xdr:row>
      <xdr:rowOff>50800</xdr:rowOff>
    </xdr:from>
    <xdr:to>
      <xdr:col>21</xdr:col>
      <xdr:colOff>38100</xdr:colOff>
      <xdr:row>209</xdr:row>
      <xdr:rowOff>25400</xdr:rowOff>
    </xdr:to>
    <xdr:sp macro="" textlink="">
      <xdr:nvSpPr>
        <xdr:cNvPr id="6086" name="Rectangle 1">
          <a:extLst>
            <a:ext uri="{FF2B5EF4-FFF2-40B4-BE49-F238E27FC236}">
              <a16:creationId xmlns:a16="http://schemas.microsoft.com/office/drawing/2014/main" id="{2162FB9B-759B-4AF8-8D61-EAC218A130DC}"/>
            </a:ext>
          </a:extLst>
        </xdr:cNvPr>
        <xdr:cNvSpPr>
          <a:spLocks noChangeArrowheads="1"/>
        </xdr:cNvSpPr>
      </xdr:nvSpPr>
      <xdr:spPr bwMode="auto">
        <a:xfrm>
          <a:off x="6667500" y="25431750"/>
          <a:ext cx="3467100" cy="152400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139700</xdr:colOff>
      <xdr:row>220</xdr:row>
      <xdr:rowOff>95250</xdr:rowOff>
    </xdr:from>
    <xdr:to>
      <xdr:col>30</xdr:col>
      <xdr:colOff>38100</xdr:colOff>
      <xdr:row>261</xdr:row>
      <xdr:rowOff>57150</xdr:rowOff>
    </xdr:to>
    <xdr:sp macro="" textlink="">
      <xdr:nvSpPr>
        <xdr:cNvPr id="6087" name="Rectangle 1">
          <a:extLst>
            <a:ext uri="{FF2B5EF4-FFF2-40B4-BE49-F238E27FC236}">
              <a16:creationId xmlns:a16="http://schemas.microsoft.com/office/drawing/2014/main" id="{8A12449E-E9F2-45C5-BBB7-A1D16AA272D6}"/>
            </a:ext>
          </a:extLst>
        </xdr:cNvPr>
        <xdr:cNvSpPr>
          <a:spLocks noChangeArrowheads="1"/>
        </xdr:cNvSpPr>
      </xdr:nvSpPr>
      <xdr:spPr bwMode="auto">
        <a:xfrm>
          <a:off x="139700" y="28898850"/>
          <a:ext cx="14598650" cy="538480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rderentry.wu.de.db.com/PortfolioBuilder/PoT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rderentry.wu.de.db.com/OrderNewS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zplanung_Tool_02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ignal Report"/>
      <sheetName val="Model Order Page"/>
      <sheetName val="RI"/>
      <sheetName val="PE"/>
      <sheetName val="OrderNew"/>
      <sheetName val="OrderNewSD"/>
      <sheetName val="Blockorder"/>
      <sheetName val="Universal"/>
      <sheetName val="CRTS Order Report"/>
      <sheetName val="CRTS Order Page"/>
    </sheetNames>
    <sheetDataSet>
      <sheetData sheetId="0" refreshError="1"/>
      <sheetData sheetId="1"/>
      <sheetData sheetId="2" refreshError="1"/>
      <sheetData sheetId="3" refreshError="1"/>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derNewSD"/>
    </sheetNames>
    <sheetDataSet>
      <sheetData sheetId="0">
        <row r="4">
          <cell r="H4" t="str">
            <v>Currency</v>
          </cell>
          <cell r="J4" t="str">
            <v>Amount</v>
          </cell>
          <cell r="M4" t="str">
            <v>Security</v>
          </cell>
        </row>
        <row r="5">
          <cell r="A5" t="str">
            <v>Fonds</v>
          </cell>
          <cell r="B5" t="str">
            <v>AccountNr.</v>
          </cell>
          <cell r="C5" t="str">
            <v>CURR.</v>
          </cell>
          <cell r="D5" t="str">
            <v>AMOUNT</v>
          </cell>
          <cell r="E5" t="str">
            <v>PRICE</v>
          </cell>
          <cell r="F5" t="str">
            <v>VAL.</v>
          </cell>
        </row>
        <row r="8">
          <cell r="H8" t="str">
            <v>Limit</v>
          </cell>
          <cell r="J8" t="str">
            <v>Account No.</v>
          </cell>
          <cell r="M8" t="str">
            <v>Account Code</v>
          </cell>
        </row>
        <row r="12">
          <cell r="H12" t="str">
            <v>Broker/City</v>
          </cell>
          <cell r="M12" t="str">
            <v>Contact</v>
          </cell>
        </row>
        <row r="16">
          <cell r="H16" t="str">
            <v>Trade Date</v>
          </cell>
          <cell r="J16" t="str">
            <v>Settlement Date</v>
          </cell>
          <cell r="M16" t="str">
            <v>Exchange</v>
          </cell>
        </row>
        <row r="20">
          <cell r="H20" t="str">
            <v>Special Instructions</v>
          </cell>
        </row>
        <row r="28">
          <cell r="H28" t="str">
            <v>Executed</v>
          </cell>
          <cell r="M28" t="str">
            <v>Price</v>
          </cell>
        </row>
        <row r="34">
          <cell r="H34" t="str">
            <v>datenerfaßt</v>
          </cell>
          <cell r="J34" t="str">
            <v>geprüft</v>
          </cell>
          <cell r="L34" t="str">
            <v>Portfolio Manager</v>
          </cell>
          <cell r="N34" t="str">
            <v>Händler</v>
          </cell>
          <cell r="P34" t="str">
            <v>GZ Leitung</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ser Tipp"/>
      <sheetName val="Anleitung"/>
      <sheetName val="1. Investitionen"/>
      <sheetName val="2. GuV"/>
      <sheetName val="3. Liquidität"/>
      <sheetName val="4. Kapitalbedarf"/>
      <sheetName val="5. Rentabilität"/>
      <sheetName val="Grafiken &amp; Tabellen"/>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www.fuer-gruender.de/kapital/fremdkapital/fremdkapitalgeber/mikrokredit/mikrokreditanfrage/" TargetMode="External"/><Relationship Id="rId7" Type="http://schemas.openxmlformats.org/officeDocument/2006/relationships/printerSettings" Target="../printerSettings/printerSettings2.bin"/><Relationship Id="rId2" Type="http://schemas.openxmlformats.org/officeDocument/2006/relationships/hyperlink" Target="http://www.fuer-gruender.de/businessplan-vorlage/finanzplan-erstellen/" TargetMode="External"/><Relationship Id="rId1" Type="http://schemas.openxmlformats.org/officeDocument/2006/relationships/hyperlink" Target="http://www.fuer-gruender.de/beratung/start-up-angebote/gruendercoaching/" TargetMode="External"/><Relationship Id="rId6" Type="http://schemas.openxmlformats.org/officeDocument/2006/relationships/hyperlink" Target="http://www.fuer-gruender.de/kapital/eigenkapital/" TargetMode="External"/><Relationship Id="rId5" Type="http://schemas.openxmlformats.org/officeDocument/2006/relationships/hyperlink" Target="http://www.fuer-gruender.de/kapital/foerdermittel/" TargetMode="External"/><Relationship Id="rId10" Type="http://schemas.openxmlformats.org/officeDocument/2006/relationships/comments" Target="../comments1.xml"/><Relationship Id="rId4" Type="http://schemas.openxmlformats.org/officeDocument/2006/relationships/hyperlink" Target="http://www.fuer-gruender.de/wissen/existenzgruendung-planen/finanzen/"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1CD6B-5219-4A8F-B336-7254A8BD28AE}">
  <sheetPr>
    <tabColor rgb="FF4ABFB4"/>
  </sheetPr>
  <dimension ref="A1:AL109"/>
  <sheetViews>
    <sheetView tabSelected="1" zoomScale="130" zoomScaleNormal="130" workbookViewId="0">
      <selection activeCell="N8" sqref="N8"/>
    </sheetView>
  </sheetViews>
  <sheetFormatPr baseColWidth="10" defaultColWidth="10.88671875" defaultRowHeight="14.4" x14ac:dyDescent="0.3"/>
  <cols>
    <col min="1" max="1" width="3.33203125" style="318" customWidth="1"/>
    <col min="2" max="2" width="1.109375" style="322" customWidth="1"/>
    <col min="3" max="3" width="26.77734375" style="322" customWidth="1"/>
    <col min="4" max="4" width="1.109375" style="322" customWidth="1"/>
    <col min="5" max="5" width="3.77734375" style="318" customWidth="1"/>
    <col min="6" max="6" width="1.109375" style="322" customWidth="1"/>
    <col min="7" max="7" width="26.77734375" style="322" customWidth="1"/>
    <col min="8" max="8" width="1.109375" style="322" customWidth="1"/>
    <col min="9" max="9" width="3.88671875" style="318" customWidth="1"/>
    <col min="10" max="10" width="1.109375" style="322" customWidth="1"/>
    <col min="11" max="11" width="27.77734375" style="322" customWidth="1"/>
    <col min="12" max="12" width="1.109375" style="322" customWidth="1"/>
    <col min="13" max="38" width="10.88671875" style="318"/>
    <col min="39" max="16384" width="10.88671875" style="322"/>
  </cols>
  <sheetData>
    <row r="1" spans="1:38" s="318" customFormat="1" ht="46.8" customHeight="1" x14ac:dyDescent="0.6">
      <c r="B1" s="319" t="s">
        <v>257</v>
      </c>
    </row>
    <row r="2" spans="1:38" s="318" customFormat="1" x14ac:dyDescent="0.3">
      <c r="G2" s="320"/>
    </row>
    <row r="3" spans="1:38" s="318" customFormat="1" ht="17.399999999999999" customHeight="1" x14ac:dyDescent="0.3">
      <c r="B3" s="321" t="s">
        <v>258</v>
      </c>
    </row>
    <row r="4" spans="1:38" ht="17.399999999999999" customHeight="1" x14ac:dyDescent="0.3">
      <c r="B4" s="321" t="s">
        <v>259</v>
      </c>
      <c r="D4" s="318"/>
      <c r="F4" s="318"/>
      <c r="G4" s="318"/>
      <c r="H4" s="318"/>
      <c r="J4" s="318"/>
      <c r="K4" s="318"/>
      <c r="L4" s="318"/>
    </row>
    <row r="5" spans="1:38" ht="25.8" customHeight="1" x14ac:dyDescent="0.3">
      <c r="B5" s="318"/>
      <c r="C5" s="318"/>
      <c r="D5" s="318"/>
      <c r="F5" s="318"/>
      <c r="G5" s="318"/>
      <c r="H5" s="318"/>
      <c r="J5" s="318"/>
      <c r="K5" s="318"/>
      <c r="L5" s="318"/>
    </row>
    <row r="6" spans="1:38" s="318" customFormat="1" ht="17.399999999999999" customHeight="1" x14ac:dyDescent="0.3">
      <c r="B6" s="323"/>
      <c r="C6" s="324"/>
      <c r="D6" s="325"/>
      <c r="E6" s="325"/>
      <c r="F6" s="326"/>
      <c r="G6" s="324"/>
      <c r="H6" s="326"/>
      <c r="I6" s="325"/>
      <c r="J6" s="326"/>
      <c r="K6" s="324"/>
      <c r="L6" s="323"/>
      <c r="N6" s="327"/>
    </row>
    <row r="7" spans="1:38" s="318" customFormat="1" ht="17.399999999999999" customHeight="1" x14ac:dyDescent="0.3">
      <c r="B7" s="323"/>
      <c r="C7" s="323"/>
      <c r="F7" s="323"/>
      <c r="G7" s="323"/>
      <c r="H7" s="323"/>
      <c r="J7" s="323"/>
      <c r="K7" s="323"/>
      <c r="L7" s="323"/>
      <c r="N7" s="327"/>
    </row>
    <row r="8" spans="1:38" ht="52.8" customHeight="1" x14ac:dyDescent="0.3">
      <c r="B8" s="323"/>
      <c r="C8" s="323"/>
      <c r="D8" s="318"/>
      <c r="F8" s="323"/>
      <c r="G8" s="323"/>
      <c r="H8" s="323"/>
      <c r="J8" s="323"/>
      <c r="K8" s="323"/>
      <c r="L8" s="323"/>
      <c r="Q8" s="221"/>
    </row>
    <row r="9" spans="1:38" ht="10.199999999999999" customHeight="1" x14ac:dyDescent="0.3">
      <c r="B9" s="323"/>
      <c r="C9" s="323"/>
      <c r="D9" s="318"/>
      <c r="F9" s="323"/>
      <c r="G9" s="323"/>
      <c r="H9" s="323"/>
      <c r="J9" s="323"/>
      <c r="K9" s="323"/>
      <c r="L9" s="323"/>
      <c r="Q9" s="221"/>
    </row>
    <row r="10" spans="1:38" s="331" customFormat="1" x14ac:dyDescent="0.3">
      <c r="A10" s="328"/>
      <c r="B10" s="329"/>
      <c r="C10" s="330" t="s">
        <v>260</v>
      </c>
      <c r="D10" s="318"/>
      <c r="E10" s="318"/>
      <c r="F10" s="323"/>
      <c r="G10" s="330" t="s">
        <v>261</v>
      </c>
      <c r="H10" s="329"/>
      <c r="I10" s="328"/>
      <c r="J10" s="329"/>
      <c r="K10" s="330" t="s">
        <v>262</v>
      </c>
      <c r="L10" s="329"/>
      <c r="M10" s="328"/>
      <c r="N10" s="328"/>
      <c r="O10" s="327"/>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row>
    <row r="11" spans="1:38" s="318" customFormat="1" x14ac:dyDescent="0.3">
      <c r="B11" s="323"/>
      <c r="C11" s="323" t="s">
        <v>263</v>
      </c>
      <c r="F11" s="323"/>
      <c r="G11" s="323" t="s">
        <v>264</v>
      </c>
      <c r="H11" s="323"/>
      <c r="J11" s="323"/>
      <c r="K11" s="323" t="s">
        <v>265</v>
      </c>
      <c r="L11" s="323"/>
      <c r="P11" s="332"/>
    </row>
    <row r="12" spans="1:38" s="318" customFormat="1" x14ac:dyDescent="0.3">
      <c r="B12" s="323"/>
      <c r="C12" s="323" t="s">
        <v>266</v>
      </c>
      <c r="F12" s="323"/>
      <c r="G12" s="323" t="s">
        <v>267</v>
      </c>
      <c r="H12" s="323"/>
      <c r="J12" s="323"/>
      <c r="K12" s="323" t="s">
        <v>268</v>
      </c>
      <c r="L12" s="323"/>
    </row>
    <row r="13" spans="1:38" s="318" customFormat="1" x14ac:dyDescent="0.3">
      <c r="B13" s="323"/>
      <c r="C13" s="323" t="s">
        <v>269</v>
      </c>
      <c r="F13" s="323"/>
      <c r="G13" s="323" t="s">
        <v>270</v>
      </c>
      <c r="H13" s="323"/>
      <c r="J13" s="323"/>
      <c r="K13" s="323" t="s">
        <v>271</v>
      </c>
      <c r="L13" s="323"/>
    </row>
    <row r="14" spans="1:38" s="318" customFormat="1" x14ac:dyDescent="0.3">
      <c r="B14" s="323"/>
      <c r="C14" s="323"/>
      <c r="F14" s="323"/>
      <c r="G14" s="323"/>
      <c r="H14" s="323"/>
      <c r="J14" s="323"/>
      <c r="K14" s="323"/>
      <c r="L14" s="323"/>
    </row>
    <row r="15" spans="1:38" s="321" customFormat="1" ht="27" customHeight="1" x14ac:dyDescent="0.3">
      <c r="B15" s="333"/>
      <c r="C15" s="334"/>
      <c r="F15" s="333"/>
      <c r="G15" s="334"/>
      <c r="H15" s="333"/>
      <c r="J15" s="333"/>
      <c r="K15" s="334"/>
      <c r="L15" s="333"/>
    </row>
    <row r="16" spans="1:38" s="318" customFormat="1" x14ac:dyDescent="0.3"/>
    <row r="17" spans="3:3" s="318" customFormat="1" x14ac:dyDescent="0.3"/>
    <row r="18" spans="3:3" s="318" customFormat="1" x14ac:dyDescent="0.3">
      <c r="C18" s="335" t="s">
        <v>255</v>
      </c>
    </row>
    <row r="19" spans="3:3" s="318" customFormat="1" x14ac:dyDescent="0.3"/>
    <row r="20" spans="3:3" s="318" customFormat="1" x14ac:dyDescent="0.3"/>
    <row r="21" spans="3:3" s="318" customFormat="1" x14ac:dyDescent="0.3"/>
    <row r="22" spans="3:3" s="318" customFormat="1" x14ac:dyDescent="0.3"/>
    <row r="23" spans="3:3" s="318" customFormat="1" x14ac:dyDescent="0.3"/>
    <row r="24" spans="3:3" s="318" customFormat="1" x14ac:dyDescent="0.3"/>
    <row r="25" spans="3:3" s="318" customFormat="1" x14ac:dyDescent="0.3"/>
    <row r="26" spans="3:3" s="318" customFormat="1" x14ac:dyDescent="0.3"/>
    <row r="27" spans="3:3" s="318" customFormat="1" x14ac:dyDescent="0.3"/>
    <row r="28" spans="3:3" s="318" customFormat="1" x14ac:dyDescent="0.3"/>
    <row r="29" spans="3:3" s="318" customFormat="1" x14ac:dyDescent="0.3"/>
    <row r="30" spans="3:3" s="318" customFormat="1" x14ac:dyDescent="0.3"/>
    <row r="31" spans="3:3" s="318" customFormat="1" x14ac:dyDescent="0.3"/>
    <row r="32" spans="3:3" s="318" customFormat="1" x14ac:dyDescent="0.3"/>
    <row r="33" s="318" customFormat="1" x14ac:dyDescent="0.3"/>
    <row r="34" s="318" customFormat="1" x14ac:dyDescent="0.3"/>
    <row r="35" s="318" customFormat="1" x14ac:dyDescent="0.3"/>
    <row r="36" s="318" customFormat="1" x14ac:dyDescent="0.3"/>
    <row r="37" s="318" customFormat="1" x14ac:dyDescent="0.3"/>
    <row r="38" s="318" customFormat="1" x14ac:dyDescent="0.3"/>
    <row r="39" s="318" customFormat="1" x14ac:dyDescent="0.3"/>
    <row r="40" s="318" customFormat="1" x14ac:dyDescent="0.3"/>
    <row r="41" s="318" customFormat="1" x14ac:dyDescent="0.3"/>
    <row r="42" s="318" customFormat="1" x14ac:dyDescent="0.3"/>
    <row r="43" s="318" customFormat="1" x14ac:dyDescent="0.3"/>
    <row r="44" s="318" customFormat="1" x14ac:dyDescent="0.3"/>
    <row r="45" s="318" customFormat="1" x14ac:dyDescent="0.3"/>
    <row r="46" s="318" customFormat="1" x14ac:dyDescent="0.3"/>
    <row r="47" s="318" customFormat="1" x14ac:dyDescent="0.3"/>
    <row r="48" s="318" customFormat="1" x14ac:dyDescent="0.3"/>
    <row r="49" s="318" customFormat="1" x14ac:dyDescent="0.3"/>
    <row r="50" s="318" customFormat="1" x14ac:dyDescent="0.3"/>
    <row r="51" s="318" customFormat="1" x14ac:dyDescent="0.3"/>
    <row r="52" s="318" customFormat="1" x14ac:dyDescent="0.3"/>
    <row r="53" s="318" customFormat="1" x14ac:dyDescent="0.3"/>
    <row r="54" s="318" customFormat="1" x14ac:dyDescent="0.3"/>
    <row r="55" s="318" customFormat="1" x14ac:dyDescent="0.3"/>
    <row r="56" s="318" customFormat="1" x14ac:dyDescent="0.3"/>
    <row r="57" s="318" customFormat="1" x14ac:dyDescent="0.3"/>
    <row r="58" s="318" customFormat="1" x14ac:dyDescent="0.3"/>
    <row r="59" s="318" customFormat="1" x14ac:dyDescent="0.3"/>
    <row r="60" s="318" customFormat="1" x14ac:dyDescent="0.3"/>
    <row r="61" s="318" customFormat="1" x14ac:dyDescent="0.3"/>
    <row r="62" s="318" customFormat="1" x14ac:dyDescent="0.3"/>
    <row r="63" s="318" customFormat="1" x14ac:dyDescent="0.3"/>
    <row r="64" s="318" customFormat="1" x14ac:dyDescent="0.3"/>
    <row r="65" s="318" customFormat="1" x14ac:dyDescent="0.3"/>
    <row r="66" s="318" customFormat="1" x14ac:dyDescent="0.3"/>
    <row r="67" s="318" customFormat="1" x14ac:dyDescent="0.3"/>
    <row r="68" s="318" customFormat="1" x14ac:dyDescent="0.3"/>
    <row r="69" s="318" customFormat="1" x14ac:dyDescent="0.3"/>
    <row r="70" s="318" customFormat="1" x14ac:dyDescent="0.3"/>
    <row r="71" s="318" customFormat="1" x14ac:dyDescent="0.3"/>
    <row r="72" s="318" customFormat="1" x14ac:dyDescent="0.3"/>
    <row r="73" s="318" customFormat="1" x14ac:dyDescent="0.3"/>
    <row r="74" s="318" customFormat="1" x14ac:dyDescent="0.3"/>
    <row r="75" s="318" customFormat="1" x14ac:dyDescent="0.3"/>
    <row r="76" s="318" customFormat="1" x14ac:dyDescent="0.3"/>
    <row r="77" s="318" customFormat="1" x14ac:dyDescent="0.3"/>
    <row r="78" s="318" customFormat="1" x14ac:dyDescent="0.3"/>
    <row r="79" s="318" customFormat="1" x14ac:dyDescent="0.3"/>
    <row r="80" s="318" customFormat="1" x14ac:dyDescent="0.3"/>
    <row r="81" s="318" customFormat="1" x14ac:dyDescent="0.3"/>
    <row r="82" s="318" customFormat="1" x14ac:dyDescent="0.3"/>
    <row r="83" s="318" customFormat="1" x14ac:dyDescent="0.3"/>
    <row r="84" s="318" customFormat="1" x14ac:dyDescent="0.3"/>
    <row r="85" s="318" customFormat="1" x14ac:dyDescent="0.3"/>
    <row r="86" s="318" customFormat="1" x14ac:dyDescent="0.3"/>
    <row r="87" s="318" customFormat="1" x14ac:dyDescent="0.3"/>
    <row r="88" s="318" customFormat="1" x14ac:dyDescent="0.3"/>
    <row r="89" s="318" customFormat="1" x14ac:dyDescent="0.3"/>
    <row r="90" s="318" customFormat="1" x14ac:dyDescent="0.3"/>
    <row r="91" s="318" customFormat="1" x14ac:dyDescent="0.3"/>
    <row r="92" s="318" customFormat="1" x14ac:dyDescent="0.3"/>
    <row r="93" s="318" customFormat="1" x14ac:dyDescent="0.3"/>
    <row r="94" s="318" customFormat="1" x14ac:dyDescent="0.3"/>
    <row r="95" s="318" customFormat="1" x14ac:dyDescent="0.3"/>
    <row r="96" s="318" customFormat="1" x14ac:dyDescent="0.3"/>
    <row r="97" s="318" customFormat="1" x14ac:dyDescent="0.3"/>
    <row r="98" s="318" customFormat="1" x14ac:dyDescent="0.3"/>
    <row r="99" s="318" customFormat="1" x14ac:dyDescent="0.3"/>
    <row r="100" s="318" customFormat="1" x14ac:dyDescent="0.3"/>
    <row r="101" s="318" customFormat="1" x14ac:dyDescent="0.3"/>
    <row r="102" s="318" customFormat="1" x14ac:dyDescent="0.3"/>
    <row r="103" s="318" customFormat="1" x14ac:dyDescent="0.3"/>
    <row r="104" s="318" customFormat="1" x14ac:dyDescent="0.3"/>
    <row r="105" s="318" customFormat="1" x14ac:dyDescent="0.3"/>
    <row r="106" s="318" customFormat="1" x14ac:dyDescent="0.3"/>
    <row r="107" s="318" customFormat="1" x14ac:dyDescent="0.3"/>
    <row r="108" s="318" customFormat="1" x14ac:dyDescent="0.3"/>
    <row r="109" s="318" customFormat="1" x14ac:dyDescent="0.3"/>
  </sheetData>
  <hyperlinks>
    <hyperlink ref="C18" location="'Gastronomie Check'!A1" display="&gt;&gt; Hier geht es weiter mit dem Tool" xr:uid="{AF168391-7E2D-4AC2-B9AA-5AA1BA9ADFA4}"/>
  </hyperlinks>
  <pageMargins left="0.7" right="0.7" top="0.78740157499999996" bottom="0.78740157499999996"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C321"/>
  <sheetViews>
    <sheetView zoomScale="90" zoomScaleNormal="90" workbookViewId="0">
      <pane ySplit="8" topLeftCell="A9" activePane="bottomLeft" state="frozen"/>
      <selection pane="bottomLeft"/>
    </sheetView>
  </sheetViews>
  <sheetFormatPr baseColWidth="10" defaultColWidth="11.44140625" defaultRowHeight="13.2" outlineLevelRow="2" x14ac:dyDescent="0.25"/>
  <cols>
    <col min="1" max="1" width="2.5546875" style="1" customWidth="1"/>
    <col min="2" max="2" width="1.5546875" style="1" customWidth="1"/>
    <col min="3" max="3" width="5.44140625" style="1" customWidth="1"/>
    <col min="4" max="4" width="12" style="1" customWidth="1"/>
    <col min="5" max="5" width="9.44140625" style="1" customWidth="1"/>
    <col min="6" max="6" width="9.21875" style="1" customWidth="1"/>
    <col min="7" max="9" width="6.77734375" style="1" customWidth="1"/>
    <col min="10" max="10" width="7.5546875" style="1" customWidth="1"/>
    <col min="11" max="11" width="7.21875" style="1" customWidth="1"/>
    <col min="12" max="12" width="6.77734375" style="1" customWidth="1"/>
    <col min="13" max="13" width="7.5546875" style="1" customWidth="1"/>
    <col min="14" max="15" width="6.77734375" style="1" customWidth="1"/>
    <col min="16" max="16" width="7.77734375" style="1" customWidth="1"/>
    <col min="17" max="27" width="6.77734375" style="1" customWidth="1"/>
    <col min="28" max="28" width="8.21875" style="1" customWidth="1"/>
    <col min="29" max="29" width="8.77734375" style="1" customWidth="1"/>
    <col min="30" max="30" width="8.21875" style="1" bestFit="1" customWidth="1"/>
    <col min="31" max="31" width="6.77734375" style="1" customWidth="1"/>
    <col min="32" max="16384" width="11.44140625" style="1"/>
  </cols>
  <sheetData>
    <row r="2" spans="2:31" ht="20.399999999999999" x14ac:dyDescent="0.35">
      <c r="B2" s="20" t="s">
        <v>121</v>
      </c>
      <c r="C2" s="20"/>
      <c r="D2" s="19"/>
      <c r="E2" s="19"/>
      <c r="F2" s="19"/>
      <c r="G2" s="19"/>
      <c r="H2" s="19"/>
      <c r="I2" s="19"/>
      <c r="J2" s="19"/>
      <c r="K2" s="19"/>
      <c r="L2" s="19"/>
      <c r="M2" s="19"/>
      <c r="N2" s="19"/>
    </row>
    <row r="4" spans="2:31" x14ac:dyDescent="0.25">
      <c r="B4" s="1" t="s">
        <v>217</v>
      </c>
    </row>
    <row r="5" spans="2:31" x14ac:dyDescent="0.25">
      <c r="B5" s="1" t="s">
        <v>33</v>
      </c>
      <c r="D5" s="38" t="s">
        <v>2</v>
      </c>
      <c r="E5" s="38"/>
      <c r="F5" s="38"/>
      <c r="G5" s="38"/>
      <c r="H5" s="38"/>
      <c r="I5" s="38"/>
      <c r="J5" s="21"/>
      <c r="L5" s="21"/>
      <c r="M5" s="21"/>
      <c r="N5" s="21"/>
      <c r="O5" s="21"/>
      <c r="P5" s="21"/>
      <c r="Q5" s="21"/>
      <c r="R5" s="21"/>
      <c r="S5" s="21"/>
    </row>
    <row r="6" spans="2:31" ht="3.75" customHeight="1" x14ac:dyDescent="0.25"/>
    <row r="7" spans="2:31" x14ac:dyDescent="0.25">
      <c r="B7" s="216" t="s">
        <v>62</v>
      </c>
      <c r="C7" s="66"/>
    </row>
    <row r="9" spans="2:31" ht="4.5" customHeight="1" x14ac:dyDescent="0.25"/>
    <row r="10" spans="2:31" x14ac:dyDescent="0.25">
      <c r="B10" s="2"/>
      <c r="C10" s="2"/>
      <c r="D10" s="3"/>
      <c r="E10" s="3"/>
      <c r="F10" s="3"/>
      <c r="G10" s="3"/>
      <c r="H10" s="3"/>
      <c r="I10" s="3"/>
      <c r="J10" s="3"/>
      <c r="K10" s="3"/>
      <c r="L10" s="3"/>
      <c r="M10" s="3"/>
      <c r="N10" s="3"/>
      <c r="O10" s="3"/>
      <c r="P10" s="3"/>
      <c r="Q10" s="3"/>
      <c r="R10" s="3"/>
      <c r="S10" s="3"/>
      <c r="T10" s="3"/>
      <c r="U10" s="3"/>
      <c r="V10" s="3"/>
      <c r="W10" s="3"/>
      <c r="X10" s="3"/>
      <c r="Y10" s="3"/>
      <c r="Z10" s="3"/>
    </row>
    <row r="11" spans="2:31" ht="17.399999999999999" x14ac:dyDescent="0.3">
      <c r="B11" s="31" t="s">
        <v>168</v>
      </c>
      <c r="C11" s="31"/>
      <c r="D11" s="3"/>
      <c r="E11" s="3"/>
      <c r="F11" s="3"/>
      <c r="G11" s="3"/>
      <c r="H11" s="3"/>
      <c r="I11" s="3"/>
      <c r="J11" s="3"/>
      <c r="K11" s="3"/>
      <c r="L11" s="3"/>
      <c r="M11" s="3"/>
      <c r="N11" s="3"/>
      <c r="O11" s="3"/>
      <c r="P11" s="3"/>
      <c r="Q11" s="3"/>
      <c r="R11" s="3"/>
      <c r="S11" s="3"/>
      <c r="T11" s="3"/>
      <c r="U11" s="3"/>
      <c r="V11" s="3"/>
      <c r="W11" s="3"/>
      <c r="X11" s="3"/>
      <c r="Y11" s="3"/>
      <c r="Z11" s="3"/>
    </row>
    <row r="12" spans="2:31" ht="3" customHeight="1" x14ac:dyDescent="0.3">
      <c r="B12" s="31"/>
      <c r="C12" s="31"/>
      <c r="D12" s="3"/>
      <c r="E12" s="3"/>
      <c r="F12" s="3"/>
      <c r="G12" s="3"/>
      <c r="H12" s="3"/>
      <c r="I12" s="3"/>
      <c r="J12" s="3"/>
      <c r="K12" s="3"/>
      <c r="L12" s="3"/>
      <c r="M12" s="3"/>
      <c r="N12" s="3"/>
      <c r="O12" s="3"/>
      <c r="P12" s="3"/>
      <c r="Q12" s="3"/>
      <c r="R12" s="3"/>
      <c r="S12" s="3"/>
      <c r="T12" s="3"/>
      <c r="U12" s="3"/>
      <c r="V12" s="3"/>
      <c r="W12" s="3"/>
      <c r="X12" s="3"/>
      <c r="Y12" s="3"/>
      <c r="Z12" s="3"/>
    </row>
    <row r="13" spans="2:31" ht="13.5" customHeight="1" x14ac:dyDescent="0.3">
      <c r="B13" s="31"/>
      <c r="C13" s="213" t="s">
        <v>220</v>
      </c>
      <c r="E13" s="3"/>
      <c r="F13" s="3"/>
      <c r="G13" s="3"/>
      <c r="H13" s="3"/>
      <c r="I13" s="3"/>
      <c r="J13" s="3"/>
      <c r="K13" s="3"/>
      <c r="L13" s="3"/>
      <c r="M13" s="3"/>
      <c r="N13" s="3"/>
      <c r="O13" s="3"/>
      <c r="P13" s="3"/>
      <c r="Q13" s="3"/>
      <c r="R13" s="3"/>
      <c r="S13" s="3"/>
      <c r="T13" s="3"/>
      <c r="U13" s="3"/>
      <c r="V13" s="3"/>
      <c r="W13" s="3"/>
      <c r="X13" s="3"/>
      <c r="Y13" s="3"/>
      <c r="Z13" s="3"/>
    </row>
    <row r="14" spans="2:31" ht="13.5" customHeight="1" x14ac:dyDescent="0.3">
      <c r="B14" s="31"/>
      <c r="C14" s="213" t="s">
        <v>221</v>
      </c>
      <c r="E14" s="3"/>
      <c r="F14" s="3"/>
      <c r="G14" s="3"/>
      <c r="H14" s="3"/>
      <c r="I14" s="3"/>
      <c r="J14" s="3"/>
      <c r="K14" s="3"/>
      <c r="L14" s="3"/>
      <c r="M14" s="3"/>
      <c r="N14" s="3"/>
      <c r="O14" s="3"/>
      <c r="P14" s="3"/>
      <c r="Q14" s="3"/>
      <c r="R14" s="3"/>
      <c r="S14" s="3"/>
      <c r="T14" s="3"/>
      <c r="U14" s="3"/>
      <c r="V14" s="3"/>
      <c r="W14" s="3"/>
      <c r="X14" s="3"/>
      <c r="Y14" s="3"/>
      <c r="Z14" s="3"/>
    </row>
    <row r="15" spans="2:31" x14ac:dyDescent="0.25">
      <c r="C15" s="215" t="s">
        <v>66</v>
      </c>
      <c r="D15" s="3"/>
      <c r="E15" s="3"/>
      <c r="F15" s="3"/>
      <c r="G15" s="3"/>
      <c r="H15" s="3"/>
      <c r="I15" s="3"/>
      <c r="J15" s="3"/>
      <c r="K15" s="3"/>
      <c r="L15" s="3"/>
      <c r="M15" s="3"/>
      <c r="N15" s="3"/>
      <c r="O15" s="3"/>
      <c r="P15" s="3"/>
      <c r="Q15" s="23"/>
      <c r="R15" s="23"/>
      <c r="S15" s="23"/>
      <c r="T15" s="23"/>
      <c r="U15" s="3"/>
      <c r="V15" s="3"/>
      <c r="W15" s="3"/>
      <c r="X15" s="3"/>
      <c r="Y15" s="3"/>
      <c r="Z15" s="3"/>
    </row>
    <row r="16" spans="2:31" ht="7.5" customHeight="1" x14ac:dyDescent="0.25">
      <c r="B16" s="3"/>
      <c r="C16" s="3"/>
      <c r="D16" s="3"/>
      <c r="E16" s="3"/>
      <c r="F16" s="3"/>
      <c r="G16" s="3"/>
      <c r="H16" s="3"/>
      <c r="I16" s="3"/>
      <c r="J16" s="3"/>
      <c r="K16" s="3"/>
      <c r="L16" s="3"/>
      <c r="M16" s="3"/>
      <c r="N16" s="3"/>
      <c r="O16" s="3"/>
      <c r="P16" s="3"/>
      <c r="Q16" s="3"/>
      <c r="R16" s="3"/>
      <c r="S16" s="3"/>
      <c r="T16" s="3"/>
      <c r="U16" s="3"/>
      <c r="V16" s="3"/>
      <c r="W16" s="3"/>
      <c r="X16" s="3"/>
      <c r="Y16" s="23"/>
      <c r="Z16" s="23"/>
      <c r="AA16" s="21"/>
      <c r="AB16" s="21"/>
      <c r="AC16" s="21"/>
      <c r="AD16" s="21"/>
      <c r="AE16" s="21"/>
    </row>
    <row r="17" spans="2:31" x14ac:dyDescent="0.25">
      <c r="B17" s="4" t="s">
        <v>3</v>
      </c>
      <c r="C17" s="4"/>
      <c r="D17" s="4"/>
      <c r="E17" s="4"/>
      <c r="F17" s="4"/>
      <c r="G17" s="4"/>
      <c r="H17" s="266" t="s">
        <v>1</v>
      </c>
      <c r="I17" s="266"/>
      <c r="J17" s="266"/>
      <c r="K17" s="113"/>
      <c r="L17" s="113"/>
      <c r="R17" s="110"/>
      <c r="S17" s="24"/>
      <c r="T17" s="23"/>
      <c r="U17" s="23"/>
      <c r="V17" s="23"/>
      <c r="W17" s="23"/>
      <c r="X17" s="3"/>
      <c r="Y17" s="23"/>
      <c r="Z17" s="23"/>
      <c r="AA17" s="21"/>
      <c r="AB17" s="21"/>
      <c r="AC17" s="21"/>
      <c r="AD17" s="21"/>
      <c r="AE17" s="21"/>
    </row>
    <row r="18" spans="2:31" ht="3.75" customHeight="1" x14ac:dyDescent="0.25">
      <c r="B18" s="2"/>
      <c r="C18" s="2"/>
      <c r="D18" s="2"/>
      <c r="E18" s="2"/>
      <c r="F18" s="2"/>
      <c r="G18" s="2"/>
      <c r="H18" s="2"/>
      <c r="I18" s="2"/>
      <c r="J18" s="2"/>
      <c r="K18" s="2"/>
      <c r="L18" s="2"/>
      <c r="M18" s="2"/>
      <c r="N18" s="2"/>
      <c r="O18" s="25"/>
      <c r="P18" s="25"/>
      <c r="Q18" s="25"/>
      <c r="R18" s="25"/>
      <c r="S18" s="23"/>
      <c r="T18" s="23"/>
      <c r="U18" s="23"/>
      <c r="V18" s="23"/>
      <c r="W18" s="23"/>
      <c r="X18" s="3"/>
      <c r="Y18" s="23"/>
      <c r="Z18" s="23"/>
      <c r="AA18" s="21"/>
      <c r="AB18" s="21"/>
      <c r="AC18" s="21"/>
      <c r="AD18" s="21"/>
      <c r="AE18" s="21"/>
    </row>
    <row r="19" spans="2:31" x14ac:dyDescent="0.25">
      <c r="B19" s="2" t="s">
        <v>4</v>
      </c>
      <c r="C19" s="2"/>
      <c r="D19" s="2"/>
      <c r="E19" s="2"/>
      <c r="F19" s="2"/>
      <c r="G19" s="2"/>
      <c r="H19" s="2"/>
      <c r="I19" s="2"/>
      <c r="J19" s="2"/>
      <c r="K19" s="2"/>
      <c r="L19" s="2"/>
      <c r="M19" s="2"/>
      <c r="N19" s="2"/>
      <c r="O19" s="25"/>
      <c r="P19" s="25"/>
      <c r="Q19" s="25"/>
      <c r="R19" s="25"/>
      <c r="S19" s="23"/>
      <c r="T19" s="23"/>
      <c r="U19" s="23"/>
      <c r="V19" s="23"/>
      <c r="W19" s="23"/>
      <c r="X19" s="3"/>
      <c r="Y19" s="23"/>
      <c r="Z19" s="23"/>
      <c r="AA19" s="21"/>
      <c r="AB19" s="21"/>
      <c r="AC19" s="21"/>
      <c r="AD19" s="21"/>
      <c r="AE19" s="21"/>
    </row>
    <row r="20" spans="2:31" ht="3.75" customHeight="1" x14ac:dyDescent="0.25">
      <c r="B20" s="2"/>
      <c r="C20" s="2"/>
      <c r="D20" s="2"/>
      <c r="E20" s="2"/>
      <c r="F20" s="2"/>
      <c r="G20" s="2"/>
      <c r="H20" s="2"/>
      <c r="I20" s="2"/>
      <c r="J20" s="2"/>
      <c r="K20" s="2"/>
      <c r="L20" s="2"/>
      <c r="M20" s="2"/>
      <c r="N20" s="2"/>
      <c r="O20" s="25"/>
      <c r="P20" s="25"/>
      <c r="Q20" s="25"/>
      <c r="R20" s="25"/>
      <c r="S20" s="23"/>
      <c r="T20" s="23"/>
      <c r="U20" s="23"/>
      <c r="V20" s="23"/>
      <c r="W20" s="23"/>
      <c r="X20" s="3"/>
      <c r="Y20" s="23"/>
      <c r="Z20" s="23"/>
      <c r="AA20" s="21"/>
      <c r="AB20" s="21"/>
      <c r="AC20" s="21"/>
      <c r="AD20" s="21"/>
      <c r="AE20" s="21"/>
    </row>
    <row r="21" spans="2:31" x14ac:dyDescent="0.25">
      <c r="B21" s="5" t="s">
        <v>5</v>
      </c>
      <c r="C21" s="5"/>
      <c r="D21" s="3"/>
      <c r="E21" s="3"/>
      <c r="F21" s="3"/>
      <c r="G21" s="3"/>
      <c r="H21" s="268">
        <f>SUM(H22:J26)</f>
        <v>500</v>
      </c>
      <c r="I21" s="268"/>
      <c r="J21" s="268"/>
      <c r="K21" s="3"/>
      <c r="L21" s="3"/>
      <c r="P21" s="109"/>
      <c r="Q21" s="109"/>
      <c r="R21" s="81"/>
      <c r="S21" s="23"/>
      <c r="T21" s="23"/>
      <c r="U21" s="23"/>
      <c r="V21" s="23"/>
      <c r="W21" s="23"/>
      <c r="X21" s="23"/>
      <c r="Y21" s="23"/>
      <c r="Z21" s="23"/>
      <c r="AA21" s="23"/>
      <c r="AB21" s="23"/>
      <c r="AC21" s="21"/>
      <c r="AD21" s="21"/>
      <c r="AE21" s="21"/>
    </row>
    <row r="22" spans="2:31" outlineLevel="1" x14ac:dyDescent="0.25">
      <c r="B22" s="3"/>
      <c r="C22" s="3"/>
      <c r="D22" s="3" t="s">
        <v>6</v>
      </c>
      <c r="E22" s="3"/>
      <c r="F22" s="3"/>
      <c r="G22" s="3"/>
      <c r="H22" s="240"/>
      <c r="I22" s="240"/>
      <c r="J22" s="240"/>
      <c r="K22" s="3"/>
      <c r="L22" s="3"/>
      <c r="P22" s="109"/>
      <c r="Q22" s="109"/>
      <c r="R22" s="108"/>
      <c r="S22" s="23"/>
      <c r="T22" s="23"/>
      <c r="U22" s="23"/>
      <c r="V22" s="23"/>
      <c r="W22" s="23"/>
      <c r="X22" s="23"/>
      <c r="Y22" s="23"/>
      <c r="Z22" s="23"/>
      <c r="AA22" s="23"/>
      <c r="AB22" s="23"/>
      <c r="AC22" s="21"/>
      <c r="AD22" s="21"/>
      <c r="AE22" s="21"/>
    </row>
    <row r="23" spans="2:31" ht="14.4" outlineLevel="1" x14ac:dyDescent="0.3">
      <c r="B23" s="3"/>
      <c r="C23" s="3"/>
      <c r="D23" s="3" t="s">
        <v>7</v>
      </c>
      <c r="E23" s="3"/>
      <c r="F23" s="3"/>
      <c r="G23" s="3"/>
      <c r="H23" s="240">
        <v>500</v>
      </c>
      <c r="I23" s="240"/>
      <c r="J23" s="240"/>
      <c r="K23" s="3"/>
      <c r="L23" s="3"/>
      <c r="P23" s="109"/>
      <c r="Q23" s="109"/>
      <c r="R23" s="108"/>
      <c r="S23" s="77"/>
      <c r="T23" s="78"/>
      <c r="U23" s="77"/>
      <c r="V23" s="77"/>
      <c r="W23" s="77"/>
      <c r="X23" s="23"/>
      <c r="Y23" s="23"/>
      <c r="Z23" s="23"/>
      <c r="AA23" s="23"/>
      <c r="AB23" s="23"/>
      <c r="AC23" s="21"/>
      <c r="AD23" s="21"/>
      <c r="AE23" s="21"/>
    </row>
    <row r="24" spans="2:31" ht="14.4" outlineLevel="1" x14ac:dyDescent="0.3">
      <c r="B24" s="3"/>
      <c r="C24" s="3"/>
      <c r="D24" s="3" t="s">
        <v>8</v>
      </c>
      <c r="E24" s="3"/>
      <c r="F24" s="3"/>
      <c r="G24" s="3"/>
      <c r="H24" s="240"/>
      <c r="I24" s="240"/>
      <c r="J24" s="240"/>
      <c r="K24" s="3"/>
      <c r="L24" s="3"/>
      <c r="P24" s="109"/>
      <c r="Q24" s="109"/>
      <c r="R24" s="108"/>
      <c r="S24" s="77"/>
      <c r="T24" s="78"/>
      <c r="U24" s="77"/>
      <c r="V24" s="77"/>
      <c r="W24" s="77"/>
      <c r="X24" s="23"/>
      <c r="Y24" s="23"/>
      <c r="Z24" s="23"/>
      <c r="AA24" s="23"/>
      <c r="AB24" s="23"/>
      <c r="AC24" s="21"/>
      <c r="AD24" s="21"/>
      <c r="AE24" s="21"/>
    </row>
    <row r="25" spans="2:31" ht="14.4" outlineLevel="1" x14ac:dyDescent="0.3">
      <c r="B25" s="3"/>
      <c r="C25" s="3"/>
      <c r="D25" s="3" t="s">
        <v>9</v>
      </c>
      <c r="E25" s="3"/>
      <c r="F25" s="3"/>
      <c r="G25" s="3"/>
      <c r="H25" s="240"/>
      <c r="I25" s="240"/>
      <c r="J25" s="240"/>
      <c r="K25" s="3"/>
      <c r="L25" s="3"/>
      <c r="P25" s="109"/>
      <c r="Q25" s="109"/>
      <c r="R25" s="108"/>
      <c r="S25" s="77"/>
      <c r="T25" s="78"/>
      <c r="U25" s="77"/>
      <c r="V25" s="77"/>
      <c r="W25" s="77"/>
      <c r="X25" s="23"/>
      <c r="Y25" s="23"/>
      <c r="Z25" s="23"/>
      <c r="AA25" s="23"/>
      <c r="AB25" s="23"/>
      <c r="AC25" s="21"/>
      <c r="AD25" s="21"/>
      <c r="AE25" s="21"/>
    </row>
    <row r="26" spans="2:31" ht="14.4" outlineLevel="1" x14ac:dyDescent="0.3">
      <c r="B26" s="3"/>
      <c r="C26" s="3"/>
      <c r="D26" s="3" t="s">
        <v>10</v>
      </c>
      <c r="E26" s="3"/>
      <c r="F26" s="3"/>
      <c r="G26" s="3"/>
      <c r="H26" s="240"/>
      <c r="I26" s="240"/>
      <c r="J26" s="240"/>
      <c r="K26" s="3"/>
      <c r="L26" s="3"/>
      <c r="P26" s="109"/>
      <c r="Q26" s="109"/>
      <c r="R26" s="108"/>
      <c r="S26" s="77"/>
      <c r="T26" s="78"/>
      <c r="U26" s="77"/>
      <c r="V26" s="77"/>
      <c r="W26" s="77"/>
      <c r="X26" s="23"/>
      <c r="Y26" s="23"/>
      <c r="Z26" s="23"/>
      <c r="AA26" s="23"/>
      <c r="AB26" s="23"/>
      <c r="AC26" s="21"/>
      <c r="AD26" s="21"/>
      <c r="AE26" s="21"/>
    </row>
    <row r="27" spans="2:31" ht="14.4" x14ac:dyDescent="0.3">
      <c r="B27" s="5" t="s">
        <v>11</v>
      </c>
      <c r="C27" s="5"/>
      <c r="D27" s="3"/>
      <c r="E27" s="3"/>
      <c r="F27" s="3"/>
      <c r="G27" s="3"/>
      <c r="H27" s="268">
        <f>SUM(H28:H31)</f>
        <v>0</v>
      </c>
      <c r="I27" s="268"/>
      <c r="J27" s="268"/>
      <c r="K27" s="3"/>
      <c r="L27" s="3"/>
      <c r="P27" s="109"/>
      <c r="Q27" s="109"/>
      <c r="R27" s="81"/>
      <c r="S27" s="77"/>
      <c r="T27" s="78"/>
      <c r="U27" s="77"/>
      <c r="V27" s="77"/>
      <c r="W27" s="77"/>
      <c r="X27" s="23"/>
      <c r="Y27" s="23"/>
      <c r="Z27" s="23"/>
      <c r="AA27" s="23"/>
      <c r="AB27" s="23"/>
      <c r="AC27" s="21"/>
      <c r="AD27" s="21"/>
      <c r="AE27" s="21"/>
    </row>
    <row r="28" spans="2:31" ht="14.4" hidden="1" outlineLevel="2" x14ac:dyDescent="0.3">
      <c r="B28" s="3"/>
      <c r="C28" s="3"/>
      <c r="D28" s="3" t="s">
        <v>12</v>
      </c>
      <c r="E28" s="3"/>
      <c r="F28" s="3"/>
      <c r="G28" s="3"/>
      <c r="H28" s="240"/>
      <c r="I28" s="240"/>
      <c r="J28" s="240"/>
      <c r="K28" s="3"/>
      <c r="L28" s="3"/>
      <c r="P28" s="109"/>
      <c r="Q28" s="109"/>
      <c r="R28" s="108"/>
      <c r="S28" s="77"/>
      <c r="T28" s="78"/>
      <c r="U28" s="77"/>
      <c r="V28" s="77"/>
      <c r="W28" s="77"/>
      <c r="X28" s="23"/>
      <c r="Y28" s="23"/>
      <c r="Z28" s="23"/>
      <c r="AA28" s="23"/>
      <c r="AB28" s="23"/>
      <c r="AC28" s="21"/>
      <c r="AD28" s="21"/>
      <c r="AE28" s="21"/>
    </row>
    <row r="29" spans="2:31" hidden="1" outlineLevel="2" x14ac:dyDescent="0.25">
      <c r="B29" s="3"/>
      <c r="C29" s="3"/>
      <c r="D29" s="3" t="s">
        <v>13</v>
      </c>
      <c r="E29" s="3"/>
      <c r="F29" s="3"/>
      <c r="G29" s="3"/>
      <c r="H29" s="240"/>
      <c r="I29" s="240"/>
      <c r="J29" s="240"/>
      <c r="K29" s="3"/>
      <c r="L29" s="3"/>
      <c r="P29" s="109"/>
      <c r="Q29" s="109"/>
      <c r="R29" s="108"/>
      <c r="S29" s="23"/>
      <c r="T29" s="23"/>
      <c r="U29" s="23"/>
      <c r="V29" s="23"/>
      <c r="W29" s="23"/>
      <c r="X29" s="23"/>
      <c r="Y29" s="23"/>
      <c r="Z29" s="23"/>
      <c r="AA29" s="23"/>
      <c r="AB29" s="23"/>
      <c r="AC29" s="21"/>
      <c r="AD29" s="21"/>
      <c r="AE29" s="21"/>
    </row>
    <row r="30" spans="2:31" hidden="1" outlineLevel="2" x14ac:dyDescent="0.25">
      <c r="B30" s="3"/>
      <c r="C30" s="3"/>
      <c r="D30" s="3" t="s">
        <v>14</v>
      </c>
      <c r="E30" s="3"/>
      <c r="F30" s="3"/>
      <c r="G30" s="3"/>
      <c r="H30" s="240"/>
      <c r="I30" s="240"/>
      <c r="J30" s="240"/>
      <c r="K30" s="3"/>
      <c r="L30" s="3"/>
      <c r="P30" s="109"/>
      <c r="Q30" s="109"/>
      <c r="R30" s="108"/>
      <c r="S30" s="23"/>
      <c r="T30" s="23"/>
      <c r="U30" s="23"/>
      <c r="V30" s="23"/>
      <c r="W30" s="23"/>
      <c r="X30" s="23"/>
      <c r="Y30" s="23"/>
      <c r="Z30" s="23"/>
      <c r="AA30" s="23"/>
      <c r="AB30" s="23"/>
      <c r="AC30" s="21"/>
      <c r="AD30" s="21"/>
      <c r="AE30" s="21"/>
    </row>
    <row r="31" spans="2:31" hidden="1" outlineLevel="2" x14ac:dyDescent="0.25">
      <c r="B31" s="2"/>
      <c r="C31" s="2"/>
      <c r="D31" s="3" t="s">
        <v>10</v>
      </c>
      <c r="E31" s="2"/>
      <c r="F31" s="2"/>
      <c r="G31" s="2"/>
      <c r="H31" s="240"/>
      <c r="I31" s="240"/>
      <c r="J31" s="240"/>
      <c r="K31" s="2"/>
      <c r="L31" s="2"/>
      <c r="P31" s="109"/>
      <c r="Q31" s="109"/>
      <c r="R31" s="108"/>
      <c r="S31" s="23"/>
      <c r="T31" s="23"/>
      <c r="U31" s="23"/>
      <c r="V31" s="23"/>
      <c r="W31" s="23"/>
      <c r="X31" s="25"/>
      <c r="Y31" s="23"/>
      <c r="Z31" s="23"/>
      <c r="AA31" s="23"/>
      <c r="AB31" s="23"/>
      <c r="AC31" s="21"/>
      <c r="AD31" s="21"/>
      <c r="AE31" s="21"/>
    </row>
    <row r="32" spans="2:31" collapsed="1" x14ac:dyDescent="0.25">
      <c r="B32" s="5" t="s">
        <v>118</v>
      </c>
      <c r="C32" s="5"/>
      <c r="D32" s="3"/>
      <c r="E32" s="3"/>
      <c r="F32" s="3"/>
      <c r="G32" s="3"/>
      <c r="H32" s="268">
        <f>SUM(H33:H36)</f>
        <v>13000</v>
      </c>
      <c r="I32" s="268"/>
      <c r="J32" s="268"/>
      <c r="K32" s="3"/>
      <c r="L32" s="3"/>
      <c r="P32" s="109"/>
      <c r="Q32" s="109"/>
      <c r="R32" s="81"/>
      <c r="S32" s="23"/>
      <c r="T32" s="23"/>
      <c r="U32" s="23"/>
      <c r="V32" s="23"/>
      <c r="W32" s="23"/>
      <c r="X32" s="23"/>
      <c r="Y32" s="23"/>
      <c r="Z32" s="23"/>
      <c r="AA32" s="23"/>
      <c r="AB32" s="23"/>
      <c r="AC32" s="21"/>
      <c r="AD32" s="21"/>
      <c r="AE32" s="21"/>
    </row>
    <row r="33" spans="2:28" hidden="1" outlineLevel="1" x14ac:dyDescent="0.25">
      <c r="B33" s="3"/>
      <c r="C33" s="3"/>
      <c r="D33" s="3" t="s">
        <v>16</v>
      </c>
      <c r="E33" s="3"/>
      <c r="F33" s="3"/>
      <c r="G33" s="3"/>
      <c r="H33" s="240"/>
      <c r="I33" s="240"/>
      <c r="J33" s="240"/>
      <c r="K33" s="3"/>
      <c r="L33" s="3"/>
      <c r="P33" s="109"/>
      <c r="Q33" s="109"/>
      <c r="R33" s="108"/>
      <c r="S33" s="23"/>
      <c r="T33" s="23"/>
      <c r="U33" s="23"/>
      <c r="V33" s="23"/>
      <c r="W33" s="23"/>
      <c r="X33" s="23"/>
      <c r="Y33" s="23"/>
      <c r="Z33" s="23"/>
      <c r="AA33" s="23"/>
      <c r="AB33" s="23"/>
    </row>
    <row r="34" spans="2:28" hidden="1" outlineLevel="1" x14ac:dyDescent="0.25">
      <c r="B34" s="3"/>
      <c r="C34" s="3"/>
      <c r="D34" s="3" t="s">
        <v>119</v>
      </c>
      <c r="E34" s="3"/>
      <c r="F34" s="3"/>
      <c r="G34" s="3"/>
      <c r="H34" s="240">
        <v>13000</v>
      </c>
      <c r="I34" s="240"/>
      <c r="J34" s="240"/>
      <c r="K34" s="3"/>
      <c r="L34" s="3"/>
      <c r="P34" s="108"/>
      <c r="Q34" s="108"/>
      <c r="R34" s="108"/>
      <c r="S34" s="23"/>
      <c r="T34" s="23"/>
      <c r="U34" s="23"/>
      <c r="V34" s="23"/>
      <c r="W34" s="23"/>
      <c r="X34" s="23"/>
      <c r="Y34" s="23"/>
      <c r="Z34" s="23"/>
      <c r="AA34" s="23"/>
      <c r="AB34" s="23"/>
    </row>
    <row r="35" spans="2:28" hidden="1" outlineLevel="1" x14ac:dyDescent="0.25">
      <c r="B35" s="3"/>
      <c r="C35" s="3"/>
      <c r="D35" s="3" t="s">
        <v>15</v>
      </c>
      <c r="E35" s="3"/>
      <c r="F35" s="3"/>
      <c r="G35" s="3"/>
      <c r="H35" s="240"/>
      <c r="I35" s="240"/>
      <c r="J35" s="240"/>
      <c r="K35" s="3"/>
      <c r="L35" s="3"/>
      <c r="P35" s="109"/>
      <c r="Q35" s="109"/>
      <c r="R35" s="108"/>
      <c r="S35" s="23"/>
      <c r="T35" s="23"/>
      <c r="U35" s="23"/>
      <c r="V35" s="23"/>
      <c r="W35" s="23"/>
      <c r="X35" s="3"/>
      <c r="Y35" s="3"/>
      <c r="Z35" s="3"/>
      <c r="AA35" s="3"/>
      <c r="AB35" s="3"/>
    </row>
    <row r="36" spans="2:28" hidden="1" outlineLevel="1" x14ac:dyDescent="0.25">
      <c r="B36" s="3"/>
      <c r="C36" s="3"/>
      <c r="D36" s="3" t="s">
        <v>10</v>
      </c>
      <c r="E36" s="3"/>
      <c r="F36" s="3"/>
      <c r="G36" s="3"/>
      <c r="H36" s="240"/>
      <c r="I36" s="240"/>
      <c r="J36" s="240"/>
      <c r="K36" s="3"/>
      <c r="L36" s="3"/>
      <c r="P36" s="109"/>
      <c r="Q36" s="109"/>
      <c r="R36" s="108"/>
      <c r="S36" s="23"/>
      <c r="T36" s="23"/>
      <c r="U36" s="23"/>
      <c r="V36" s="23"/>
      <c r="W36" s="23"/>
      <c r="X36" s="3"/>
      <c r="Y36" s="3"/>
      <c r="Z36" s="3"/>
      <c r="AA36" s="3"/>
      <c r="AB36" s="3"/>
    </row>
    <row r="37" spans="2:28" collapsed="1" x14ac:dyDescent="0.25">
      <c r="B37" s="5" t="s">
        <v>94</v>
      </c>
      <c r="C37" s="5"/>
      <c r="D37" s="3"/>
      <c r="E37" s="3"/>
      <c r="F37" s="3"/>
      <c r="G37" s="3"/>
      <c r="H37" s="268">
        <f>H38</f>
        <v>0</v>
      </c>
      <c r="I37" s="268"/>
      <c r="J37" s="268"/>
      <c r="K37" s="3"/>
      <c r="L37" s="3"/>
      <c r="P37" s="109"/>
      <c r="Q37" s="109"/>
      <c r="R37" s="81"/>
      <c r="S37" s="23"/>
      <c r="T37" s="23"/>
      <c r="U37" s="23"/>
      <c r="V37" s="23"/>
      <c r="W37" s="23"/>
      <c r="X37" s="3"/>
      <c r="Y37" s="3"/>
      <c r="Z37" s="3"/>
      <c r="AA37" s="3"/>
      <c r="AB37" s="3"/>
    </row>
    <row r="38" spans="2:28" hidden="1" outlineLevel="1" x14ac:dyDescent="0.25">
      <c r="B38" s="3"/>
      <c r="C38" s="3"/>
      <c r="D38" s="3" t="s">
        <v>249</v>
      </c>
      <c r="E38" s="3"/>
      <c r="F38" s="3"/>
      <c r="G38" s="3"/>
      <c r="H38" s="240"/>
      <c r="I38" s="240"/>
      <c r="J38" s="240"/>
      <c r="K38" s="3"/>
      <c r="L38" s="3"/>
      <c r="P38" s="109"/>
      <c r="Q38" s="109"/>
      <c r="R38" s="108"/>
      <c r="S38" s="23"/>
      <c r="T38" s="23"/>
      <c r="U38" s="23"/>
      <c r="V38" s="23"/>
      <c r="W38" s="23"/>
      <c r="X38" s="3"/>
      <c r="Y38" s="3"/>
      <c r="Z38" s="3"/>
      <c r="AA38" s="3"/>
      <c r="AB38" s="3"/>
    </row>
    <row r="39" spans="2:28" collapsed="1" x14ac:dyDescent="0.25">
      <c r="B39" s="2"/>
      <c r="C39" s="2"/>
      <c r="E39" s="2"/>
      <c r="F39" s="2"/>
      <c r="G39" s="2"/>
      <c r="H39" s="6"/>
      <c r="I39" s="6"/>
      <c r="J39" s="26"/>
      <c r="K39" s="2"/>
      <c r="L39" s="2"/>
      <c r="P39" s="26"/>
      <c r="Q39" s="26"/>
      <c r="R39" s="26"/>
      <c r="S39" s="23"/>
      <c r="T39" s="23"/>
      <c r="U39" s="23"/>
      <c r="V39" s="23"/>
      <c r="W39" s="23"/>
      <c r="X39" s="2"/>
      <c r="Y39" s="3"/>
      <c r="Z39" s="3"/>
      <c r="AA39" s="3"/>
      <c r="AB39" s="3"/>
    </row>
    <row r="40" spans="2:28" x14ac:dyDescent="0.25">
      <c r="B40" s="2" t="s">
        <v>17</v>
      </c>
      <c r="C40" s="2"/>
      <c r="D40" s="3"/>
      <c r="E40" s="2"/>
      <c r="F40" s="2"/>
      <c r="G40" s="2"/>
      <c r="H40" s="6"/>
      <c r="I40" s="6"/>
      <c r="J40" s="26"/>
      <c r="K40" s="2"/>
      <c r="L40" s="2"/>
      <c r="P40" s="26"/>
      <c r="Q40" s="26"/>
      <c r="R40" s="26"/>
      <c r="S40" s="23"/>
      <c r="T40" s="23"/>
      <c r="U40" s="23"/>
      <c r="V40" s="23"/>
      <c r="W40" s="23"/>
      <c r="X40" s="2"/>
      <c r="Y40" s="3"/>
      <c r="Z40" s="3"/>
      <c r="AA40" s="3"/>
      <c r="AB40" s="3"/>
    </row>
    <row r="41" spans="2:28" ht="3.75" customHeight="1" x14ac:dyDescent="0.25">
      <c r="B41" s="2"/>
      <c r="C41" s="2"/>
      <c r="D41" s="3"/>
      <c r="E41" s="2"/>
      <c r="F41" s="2"/>
      <c r="G41" s="2"/>
      <c r="H41" s="6"/>
      <c r="I41" s="6"/>
      <c r="J41" s="26"/>
      <c r="K41" s="2"/>
      <c r="L41" s="2"/>
      <c r="P41" s="26"/>
      <c r="Q41" s="26"/>
      <c r="R41" s="26"/>
      <c r="S41" s="23"/>
      <c r="T41" s="23"/>
      <c r="U41" s="23"/>
      <c r="V41" s="23"/>
      <c r="W41" s="23"/>
      <c r="X41" s="2"/>
      <c r="Y41" s="3"/>
      <c r="Z41" s="3"/>
      <c r="AA41" s="3"/>
      <c r="AB41" s="3"/>
    </row>
    <row r="42" spans="2:28" x14ac:dyDescent="0.25">
      <c r="B42" s="5" t="s">
        <v>91</v>
      </c>
      <c r="C42" s="5"/>
      <c r="D42" s="3"/>
      <c r="E42" s="3"/>
      <c r="F42" s="3"/>
      <c r="G42" s="3"/>
      <c r="H42" s="268">
        <f>SUM(H43:J47)</f>
        <v>115000</v>
      </c>
      <c r="I42" s="268"/>
      <c r="J42" s="268"/>
      <c r="K42" s="8"/>
      <c r="L42" s="8"/>
      <c r="P42" s="109"/>
      <c r="Q42" s="109"/>
      <c r="R42" s="81"/>
      <c r="S42" s="27"/>
      <c r="T42" s="27"/>
      <c r="U42" s="28"/>
      <c r="V42" s="28"/>
      <c r="W42" s="28"/>
      <c r="X42" s="3"/>
      <c r="Y42" s="3"/>
      <c r="Z42" s="3"/>
      <c r="AA42" s="3"/>
      <c r="AB42" s="3"/>
    </row>
    <row r="43" spans="2:28" outlineLevel="1" x14ac:dyDescent="0.25">
      <c r="B43" s="3"/>
      <c r="C43" s="3"/>
      <c r="D43" s="3" t="s">
        <v>248</v>
      </c>
      <c r="E43" s="3"/>
      <c r="F43" s="3"/>
      <c r="G43" s="3"/>
      <c r="H43" s="240">
        <v>50000</v>
      </c>
      <c r="I43" s="240"/>
      <c r="J43" s="240"/>
      <c r="K43" s="3"/>
      <c r="L43" s="3"/>
      <c r="P43" s="109"/>
      <c r="Q43" s="109"/>
      <c r="R43" s="108"/>
      <c r="S43" s="23"/>
      <c r="T43" s="23"/>
      <c r="U43" s="23"/>
      <c r="V43" s="23"/>
      <c r="W43" s="23"/>
      <c r="X43" s="3"/>
      <c r="Y43" s="3"/>
      <c r="Z43" s="3"/>
      <c r="AA43" s="3"/>
      <c r="AB43" s="3"/>
    </row>
    <row r="44" spans="2:28" outlineLevel="1" x14ac:dyDescent="0.25">
      <c r="B44" s="3"/>
      <c r="C44" s="3"/>
      <c r="D44" s="3" t="s">
        <v>92</v>
      </c>
      <c r="E44" s="3"/>
      <c r="F44" s="3"/>
      <c r="G44" s="3"/>
      <c r="H44" s="240">
        <v>25000</v>
      </c>
      <c r="I44" s="240"/>
      <c r="J44" s="240"/>
      <c r="K44" s="3"/>
      <c r="L44" s="3"/>
      <c r="P44" s="109"/>
      <c r="Q44" s="109"/>
      <c r="R44" s="108"/>
      <c r="S44" s="23"/>
      <c r="T44" s="23"/>
      <c r="U44" s="23"/>
      <c r="V44" s="23"/>
      <c r="W44" s="23"/>
      <c r="X44" s="3"/>
      <c r="Y44" s="3"/>
      <c r="Z44" s="3"/>
      <c r="AA44" s="3"/>
      <c r="AB44" s="3"/>
    </row>
    <row r="45" spans="2:28" outlineLevel="1" x14ac:dyDescent="0.25">
      <c r="B45" s="3"/>
      <c r="C45" s="3"/>
      <c r="D45" s="3" t="s">
        <v>93</v>
      </c>
      <c r="E45" s="3"/>
      <c r="F45" s="3"/>
      <c r="G45" s="3"/>
      <c r="H45" s="240">
        <v>30000</v>
      </c>
      <c r="I45" s="240"/>
      <c r="J45" s="240"/>
      <c r="K45" s="3"/>
      <c r="L45" s="3"/>
      <c r="P45" s="109"/>
      <c r="Q45" s="109"/>
      <c r="R45" s="108"/>
      <c r="S45" s="23"/>
      <c r="T45" s="23"/>
      <c r="U45" s="23"/>
      <c r="V45" s="23"/>
      <c r="W45" s="23"/>
      <c r="X45" s="3"/>
      <c r="Y45" s="3"/>
      <c r="Z45" s="3"/>
      <c r="AA45" s="3"/>
      <c r="AB45" s="3"/>
    </row>
    <row r="46" spans="2:28" outlineLevel="1" x14ac:dyDescent="0.25">
      <c r="B46" s="3"/>
      <c r="C46" s="3"/>
      <c r="D46" s="3" t="s">
        <v>95</v>
      </c>
      <c r="E46" s="3"/>
      <c r="F46" s="3"/>
      <c r="G46" s="3"/>
      <c r="H46" s="240"/>
      <c r="I46" s="240"/>
      <c r="J46" s="240"/>
      <c r="K46" s="3"/>
      <c r="L46" s="3"/>
      <c r="P46" s="109"/>
      <c r="Q46" s="109"/>
      <c r="R46" s="108"/>
      <c r="S46" s="23"/>
      <c r="T46" s="23"/>
      <c r="U46" s="23"/>
      <c r="V46" s="23"/>
      <c r="W46" s="23"/>
      <c r="X46" s="3"/>
      <c r="Y46" s="3"/>
      <c r="Z46" s="3"/>
      <c r="AA46" s="3"/>
      <c r="AB46" s="3"/>
    </row>
    <row r="47" spans="2:28" outlineLevel="1" x14ac:dyDescent="0.25">
      <c r="B47" s="3"/>
      <c r="C47" s="3"/>
      <c r="D47" s="3" t="s">
        <v>120</v>
      </c>
      <c r="E47" s="3"/>
      <c r="F47" s="3"/>
      <c r="G47" s="3"/>
      <c r="H47" s="240">
        <v>10000</v>
      </c>
      <c r="I47" s="240"/>
      <c r="J47" s="240"/>
      <c r="K47" s="3"/>
      <c r="L47" s="3"/>
      <c r="P47" s="109"/>
      <c r="Q47" s="109"/>
      <c r="R47" s="108"/>
      <c r="S47" s="23"/>
      <c r="T47" s="23"/>
      <c r="U47" s="23"/>
      <c r="V47" s="23"/>
      <c r="W47" s="23"/>
      <c r="X47" s="3"/>
      <c r="Y47" s="3"/>
      <c r="Z47" s="3"/>
      <c r="AA47" s="3"/>
      <c r="AB47" s="3"/>
    </row>
    <row r="48" spans="2:28" x14ac:dyDescent="0.25">
      <c r="B48" s="5" t="s">
        <v>20</v>
      </c>
      <c r="C48" s="5"/>
      <c r="D48" s="3"/>
      <c r="E48" s="3"/>
      <c r="F48" s="3"/>
      <c r="G48" s="3"/>
      <c r="H48" s="268">
        <f>SUM(H49:H52)</f>
        <v>3000</v>
      </c>
      <c r="I48" s="268"/>
      <c r="J48" s="268"/>
      <c r="K48" s="3"/>
      <c r="L48" s="3"/>
      <c r="P48" s="109"/>
      <c r="Q48" s="109"/>
      <c r="R48" s="81"/>
      <c r="S48" s="23"/>
      <c r="T48" s="25"/>
      <c r="U48" s="23"/>
      <c r="V48" s="23"/>
      <c r="W48" s="23"/>
      <c r="X48" s="3"/>
      <c r="Y48" s="3"/>
      <c r="Z48" s="3"/>
      <c r="AA48" s="3"/>
      <c r="AB48" s="3"/>
    </row>
    <row r="49" spans="2:28" hidden="1" outlineLevel="1" x14ac:dyDescent="0.25">
      <c r="B49" s="11"/>
      <c r="C49" s="11"/>
      <c r="D49" s="3" t="s">
        <v>19</v>
      </c>
      <c r="E49" s="3"/>
      <c r="F49" s="3"/>
      <c r="G49" s="3"/>
      <c r="H49" s="240"/>
      <c r="I49" s="240"/>
      <c r="J49" s="240"/>
      <c r="K49" s="3"/>
      <c r="L49" s="3"/>
      <c r="P49" s="109"/>
      <c r="Q49" s="109"/>
      <c r="R49" s="108"/>
      <c r="S49" s="259"/>
      <c r="T49" s="259"/>
      <c r="U49" s="259"/>
      <c r="V49" s="75"/>
      <c r="W49" s="75"/>
      <c r="X49" s="2"/>
      <c r="Y49" s="3"/>
      <c r="Z49" s="3"/>
      <c r="AA49" s="3"/>
      <c r="AB49" s="3"/>
    </row>
    <row r="50" spans="2:28" s="3" customFormat="1" hidden="1" outlineLevel="1" x14ac:dyDescent="0.25">
      <c r="B50" s="11"/>
      <c r="C50" s="11"/>
      <c r="D50" s="3" t="s">
        <v>21</v>
      </c>
      <c r="H50" s="240"/>
      <c r="I50" s="240"/>
      <c r="J50" s="240"/>
      <c r="P50" s="109"/>
      <c r="Q50" s="109"/>
      <c r="R50" s="108"/>
      <c r="S50" s="23"/>
      <c r="T50" s="23"/>
      <c r="U50" s="23"/>
      <c r="V50" s="23"/>
      <c r="W50" s="23"/>
    </row>
    <row r="51" spans="2:28" hidden="1" outlineLevel="1" x14ac:dyDescent="0.25">
      <c r="B51" s="3"/>
      <c r="C51" s="3"/>
      <c r="D51" s="3" t="s">
        <v>22</v>
      </c>
      <c r="E51" s="3"/>
      <c r="F51" s="3"/>
      <c r="G51" s="3"/>
      <c r="H51" s="240">
        <v>3000</v>
      </c>
      <c r="I51" s="240"/>
      <c r="J51" s="240"/>
      <c r="K51" s="3"/>
      <c r="L51" s="3"/>
      <c r="P51" s="109"/>
      <c r="Q51" s="109"/>
      <c r="R51" s="108"/>
      <c r="S51" s="29"/>
      <c r="T51" s="23"/>
      <c r="U51" s="23"/>
      <c r="V51" s="23"/>
      <c r="W51" s="23"/>
      <c r="X51" s="3"/>
      <c r="Y51" s="3"/>
      <c r="Z51" s="3"/>
      <c r="AA51" s="3"/>
      <c r="AB51" s="3"/>
    </row>
    <row r="52" spans="2:28" hidden="1" outlineLevel="1" x14ac:dyDescent="0.25">
      <c r="B52" s="3"/>
      <c r="C52" s="3"/>
      <c r="D52" s="260" t="s">
        <v>10</v>
      </c>
      <c r="E52" s="260"/>
      <c r="F52" s="74"/>
      <c r="G52" s="74"/>
      <c r="H52" s="240"/>
      <c r="I52" s="240"/>
      <c r="J52" s="240"/>
      <c r="K52" s="8"/>
      <c r="L52" s="8"/>
      <c r="P52" s="109"/>
      <c r="Q52" s="109"/>
      <c r="R52" s="108"/>
      <c r="S52" s="261"/>
      <c r="T52" s="261"/>
      <c r="U52" s="28"/>
      <c r="V52" s="28"/>
      <c r="W52" s="28"/>
      <c r="X52" s="3"/>
      <c r="Y52" s="3"/>
      <c r="Z52" s="3"/>
      <c r="AA52" s="3"/>
      <c r="AB52" s="3"/>
    </row>
    <row r="53" spans="2:28" collapsed="1" x14ac:dyDescent="0.25">
      <c r="B53" s="5" t="s">
        <v>23</v>
      </c>
      <c r="C53" s="5"/>
      <c r="D53" s="3"/>
      <c r="E53" s="3"/>
      <c r="F53" s="3"/>
      <c r="G53" s="3"/>
      <c r="H53" s="268">
        <f>SUM(H54:H61)</f>
        <v>1500</v>
      </c>
      <c r="I53" s="268"/>
      <c r="J53" s="268"/>
      <c r="K53" s="3"/>
      <c r="L53" s="3"/>
      <c r="P53" s="109"/>
      <c r="Q53" s="109"/>
      <c r="R53" s="81"/>
      <c r="S53" s="23"/>
      <c r="T53" s="30"/>
      <c r="U53" s="23"/>
      <c r="V53" s="23"/>
      <c r="W53" s="23"/>
      <c r="X53" s="3"/>
      <c r="Y53" s="3"/>
      <c r="Z53" s="3"/>
      <c r="AA53" s="3"/>
      <c r="AB53" s="3"/>
    </row>
    <row r="54" spans="2:28" hidden="1" outlineLevel="2" x14ac:dyDescent="0.25">
      <c r="B54" s="2"/>
      <c r="C54" s="2"/>
      <c r="D54" s="3" t="s">
        <v>24</v>
      </c>
      <c r="E54" s="3"/>
      <c r="F54" s="3"/>
      <c r="G54" s="3"/>
      <c r="H54" s="240"/>
      <c r="I54" s="240"/>
      <c r="J54" s="240"/>
      <c r="K54" s="8"/>
      <c r="L54" s="8"/>
      <c r="P54" s="109"/>
      <c r="Q54" s="109"/>
      <c r="R54" s="108"/>
      <c r="S54" s="9"/>
      <c r="T54" s="9"/>
      <c r="U54" s="10"/>
      <c r="V54" s="10"/>
      <c r="W54" s="10"/>
      <c r="X54" s="3"/>
      <c r="Y54" s="3"/>
      <c r="Z54" s="3"/>
      <c r="AA54" s="3"/>
      <c r="AB54" s="3"/>
    </row>
    <row r="55" spans="2:28" hidden="1" outlineLevel="2" x14ac:dyDescent="0.25">
      <c r="B55" s="3"/>
      <c r="C55" s="3"/>
      <c r="D55" s="3" t="s">
        <v>25</v>
      </c>
      <c r="E55" s="3"/>
      <c r="F55" s="3"/>
      <c r="G55" s="3"/>
      <c r="H55" s="240"/>
      <c r="I55" s="240"/>
      <c r="J55" s="240"/>
      <c r="K55" s="8"/>
      <c r="L55" s="8"/>
      <c r="P55" s="109"/>
      <c r="Q55" s="109"/>
      <c r="R55" s="108"/>
      <c r="S55" s="9"/>
      <c r="T55" s="9"/>
      <c r="U55" s="10"/>
      <c r="V55" s="10"/>
      <c r="W55" s="10"/>
      <c r="X55" s="3"/>
      <c r="Y55" s="3"/>
      <c r="Z55" s="3"/>
      <c r="AA55" s="3"/>
      <c r="AB55" s="3"/>
    </row>
    <row r="56" spans="2:28" hidden="1" outlineLevel="2" x14ac:dyDescent="0.25">
      <c r="B56" s="3"/>
      <c r="C56" s="3"/>
      <c r="D56" s="3" t="s">
        <v>26</v>
      </c>
      <c r="E56" s="3"/>
      <c r="F56" s="3"/>
      <c r="G56" s="3"/>
      <c r="H56" s="240"/>
      <c r="I56" s="240"/>
      <c r="J56" s="240"/>
      <c r="K56" s="8"/>
      <c r="L56" s="8"/>
      <c r="P56" s="109"/>
      <c r="Q56" s="109"/>
      <c r="R56" s="108"/>
      <c r="S56" s="9"/>
      <c r="T56" s="9"/>
      <c r="U56" s="10"/>
      <c r="V56" s="10"/>
      <c r="W56" s="10"/>
      <c r="X56" s="3"/>
      <c r="Y56" s="3"/>
      <c r="Z56" s="3"/>
      <c r="AA56" s="3"/>
      <c r="AB56" s="3"/>
    </row>
    <row r="57" spans="2:28" hidden="1" outlineLevel="2" x14ac:dyDescent="0.25">
      <c r="B57" s="3"/>
      <c r="C57" s="3"/>
      <c r="D57" s="3" t="s">
        <v>27</v>
      </c>
      <c r="E57" s="3"/>
      <c r="F57" s="3"/>
      <c r="G57" s="3"/>
      <c r="H57" s="240">
        <v>1500</v>
      </c>
      <c r="I57" s="240"/>
      <c r="J57" s="240"/>
      <c r="K57" s="8"/>
      <c r="L57" s="8"/>
      <c r="P57" s="109"/>
      <c r="Q57" s="109"/>
      <c r="R57" s="108"/>
      <c r="S57" s="12"/>
      <c r="T57" s="12"/>
      <c r="U57" s="10"/>
      <c r="V57" s="10"/>
      <c r="W57" s="10"/>
      <c r="X57" s="3"/>
      <c r="Y57" s="3"/>
      <c r="Z57" s="3"/>
      <c r="AA57" s="3"/>
      <c r="AB57" s="3"/>
    </row>
    <row r="58" spans="2:28" hidden="1" outlineLevel="2" x14ac:dyDescent="0.25">
      <c r="B58" s="3"/>
      <c r="C58" s="3"/>
      <c r="D58" s="3" t="s">
        <v>28</v>
      </c>
      <c r="E58" s="3"/>
      <c r="F58" s="3"/>
      <c r="G58" s="3"/>
      <c r="H58" s="240"/>
      <c r="I58" s="240"/>
      <c r="J58" s="240"/>
      <c r="K58" s="8"/>
      <c r="L58" s="8"/>
      <c r="P58" s="109"/>
      <c r="Q58" s="109"/>
      <c r="R58" s="108"/>
      <c r="S58" s="12"/>
      <c r="T58" s="12"/>
      <c r="U58" s="10"/>
      <c r="V58" s="10"/>
      <c r="W58" s="10"/>
      <c r="X58" s="3"/>
      <c r="Y58" s="3"/>
      <c r="Z58" s="3"/>
      <c r="AA58" s="3"/>
      <c r="AB58" s="3"/>
    </row>
    <row r="59" spans="2:28" hidden="1" outlineLevel="2" x14ac:dyDescent="0.25">
      <c r="B59" s="3"/>
      <c r="C59" s="3"/>
      <c r="D59" s="3" t="s">
        <v>29</v>
      </c>
      <c r="E59" s="3"/>
      <c r="F59" s="3"/>
      <c r="G59" s="3"/>
      <c r="H59" s="240"/>
      <c r="I59" s="240"/>
      <c r="J59" s="240"/>
      <c r="K59" s="3"/>
      <c r="L59" s="3"/>
      <c r="P59" s="109"/>
      <c r="Q59" s="109"/>
      <c r="R59" s="108"/>
      <c r="S59" s="3"/>
      <c r="T59" s="13"/>
      <c r="X59" s="3"/>
      <c r="Y59" s="3"/>
      <c r="Z59" s="3"/>
      <c r="AA59" s="3"/>
      <c r="AB59" s="3"/>
    </row>
    <row r="60" spans="2:28" hidden="1" outlineLevel="2" x14ac:dyDescent="0.25">
      <c r="B60" s="3"/>
      <c r="C60" s="3"/>
      <c r="D60" s="3" t="s">
        <v>30</v>
      </c>
      <c r="E60" s="3"/>
      <c r="F60" s="3"/>
      <c r="G60" s="3"/>
      <c r="H60" s="240"/>
      <c r="I60" s="240"/>
      <c r="J60" s="240"/>
      <c r="K60" s="3"/>
      <c r="L60" s="3"/>
      <c r="P60" s="109"/>
      <c r="Q60" s="109"/>
      <c r="R60" s="108"/>
      <c r="S60" s="3"/>
      <c r="T60" s="3"/>
      <c r="U60" s="3"/>
      <c r="V60" s="3"/>
      <c r="W60" s="3"/>
      <c r="X60" s="3"/>
      <c r="Y60" s="3"/>
      <c r="Z60" s="3"/>
      <c r="AA60" s="3"/>
      <c r="AB60" s="3"/>
    </row>
    <row r="61" spans="2:28" hidden="1" outlineLevel="2" x14ac:dyDescent="0.25">
      <c r="B61" s="3"/>
      <c r="C61" s="3"/>
      <c r="D61" s="3" t="s">
        <v>10</v>
      </c>
      <c r="E61" s="3"/>
      <c r="F61" s="3"/>
      <c r="G61" s="3"/>
      <c r="H61" s="240"/>
      <c r="I61" s="240"/>
      <c r="J61" s="240"/>
      <c r="K61" s="8"/>
      <c r="L61" s="8"/>
      <c r="P61" s="109"/>
      <c r="Q61" s="109"/>
      <c r="R61" s="108"/>
      <c r="S61" s="9"/>
      <c r="T61" s="9"/>
      <c r="U61" s="10"/>
      <c r="V61" s="10"/>
      <c r="W61" s="10"/>
      <c r="X61" s="3"/>
      <c r="Y61" s="3"/>
      <c r="Z61" s="3"/>
      <c r="AA61" s="3"/>
      <c r="AB61" s="3"/>
    </row>
    <row r="62" spans="2:28" collapsed="1" x14ac:dyDescent="0.25">
      <c r="B62" s="3"/>
      <c r="C62" s="3"/>
      <c r="D62" s="3"/>
      <c r="E62" s="3"/>
      <c r="F62" s="3"/>
      <c r="G62" s="3"/>
      <c r="H62" s="6"/>
      <c r="I62" s="6"/>
      <c r="J62" s="7"/>
      <c r="K62" s="3"/>
      <c r="L62" s="3"/>
      <c r="P62" s="15"/>
      <c r="Q62" s="15"/>
      <c r="R62" s="15"/>
      <c r="S62" s="3"/>
      <c r="T62" s="3"/>
      <c r="U62" s="3"/>
      <c r="V62" s="3"/>
      <c r="W62" s="3"/>
      <c r="X62" s="3"/>
      <c r="Y62" s="3"/>
      <c r="Z62" s="3"/>
      <c r="AA62" s="3"/>
      <c r="AB62" s="3"/>
    </row>
    <row r="63" spans="2:28" x14ac:dyDescent="0.25">
      <c r="B63" s="5" t="s">
        <v>31</v>
      </c>
      <c r="C63" s="5"/>
      <c r="D63" s="3"/>
      <c r="E63" s="3"/>
      <c r="F63" s="3"/>
      <c r="G63" s="3"/>
      <c r="H63" s="268">
        <f>SUM(H64:H68)</f>
        <v>0</v>
      </c>
      <c r="I63" s="268"/>
      <c r="J63" s="268"/>
      <c r="K63" s="3"/>
      <c r="L63" s="3"/>
      <c r="P63" s="109"/>
      <c r="Q63" s="109"/>
      <c r="R63" s="81"/>
      <c r="S63" s="3"/>
      <c r="T63" s="3"/>
      <c r="U63" s="3"/>
      <c r="V63" s="3"/>
      <c r="W63" s="3"/>
      <c r="X63" s="3"/>
      <c r="Y63" s="3"/>
      <c r="Z63" s="3"/>
      <c r="AA63" s="3"/>
      <c r="AB63" s="3"/>
    </row>
    <row r="64" spans="2:28" hidden="1" outlineLevel="2" x14ac:dyDescent="0.25">
      <c r="B64" s="3"/>
      <c r="C64" s="3"/>
      <c r="D64" s="14"/>
      <c r="E64" s="14"/>
      <c r="F64" s="14"/>
      <c r="G64" s="15"/>
      <c r="H64" s="240"/>
      <c r="I64" s="240"/>
      <c r="J64" s="240"/>
      <c r="K64" s="15"/>
      <c r="L64" s="15"/>
      <c r="P64" s="109"/>
      <c r="Q64" s="109"/>
      <c r="R64" s="108"/>
      <c r="S64" s="3"/>
      <c r="T64" s="3"/>
      <c r="U64" s="3"/>
      <c r="V64" s="3"/>
      <c r="W64" s="3"/>
      <c r="X64" s="3"/>
      <c r="Y64" s="3"/>
      <c r="Z64" s="3"/>
      <c r="AA64" s="3"/>
      <c r="AB64" s="3"/>
    </row>
    <row r="65" spans="2:28" hidden="1" outlineLevel="2" x14ac:dyDescent="0.25">
      <c r="B65" s="3"/>
      <c r="C65" s="3"/>
      <c r="D65" s="14"/>
      <c r="E65" s="14"/>
      <c r="F65" s="14"/>
      <c r="G65" s="15"/>
      <c r="H65" s="240"/>
      <c r="I65" s="240"/>
      <c r="J65" s="240"/>
      <c r="K65" s="15"/>
      <c r="L65" s="15"/>
      <c r="P65" s="109"/>
      <c r="Q65" s="109"/>
      <c r="R65" s="108"/>
      <c r="S65" s="3"/>
      <c r="T65" s="3"/>
      <c r="U65" s="3"/>
      <c r="V65" s="3"/>
      <c r="W65" s="3"/>
      <c r="X65" s="3"/>
      <c r="Y65" s="3"/>
      <c r="Z65" s="3"/>
      <c r="AA65" s="3"/>
      <c r="AB65" s="3"/>
    </row>
    <row r="66" spans="2:28" hidden="1" outlineLevel="2" x14ac:dyDescent="0.25">
      <c r="B66" s="3"/>
      <c r="C66" s="3"/>
      <c r="D66" s="14"/>
      <c r="E66" s="14"/>
      <c r="F66" s="14"/>
      <c r="G66" s="15"/>
      <c r="H66" s="240"/>
      <c r="I66" s="240"/>
      <c r="J66" s="240"/>
      <c r="K66" s="15"/>
      <c r="L66" s="15"/>
      <c r="P66" s="109"/>
      <c r="Q66" s="109"/>
      <c r="R66" s="108"/>
      <c r="S66" s="3"/>
      <c r="T66" s="3"/>
      <c r="U66" s="3"/>
      <c r="V66" s="3"/>
      <c r="W66" s="3"/>
      <c r="X66" s="3"/>
      <c r="Y66" s="3"/>
      <c r="Z66" s="3"/>
      <c r="AA66" s="3"/>
      <c r="AB66" s="3"/>
    </row>
    <row r="67" spans="2:28" hidden="1" outlineLevel="2" x14ac:dyDescent="0.25">
      <c r="B67" s="3"/>
      <c r="C67" s="3"/>
      <c r="D67" s="14"/>
      <c r="E67" s="14"/>
      <c r="F67" s="14"/>
      <c r="G67" s="15"/>
      <c r="H67" s="240"/>
      <c r="I67" s="240"/>
      <c r="J67" s="240"/>
      <c r="K67" s="15"/>
      <c r="L67" s="15"/>
      <c r="P67" s="109"/>
      <c r="Q67" s="109"/>
      <c r="R67" s="108"/>
      <c r="S67" s="3"/>
      <c r="T67" s="3"/>
      <c r="U67" s="3"/>
      <c r="V67" s="3"/>
      <c r="W67" s="3"/>
      <c r="X67" s="3"/>
      <c r="Y67" s="3"/>
      <c r="Z67" s="3"/>
      <c r="AA67" s="3"/>
      <c r="AB67" s="3"/>
    </row>
    <row r="68" spans="2:28" hidden="1" outlineLevel="2" x14ac:dyDescent="0.25">
      <c r="B68" s="3"/>
      <c r="C68" s="3"/>
      <c r="D68" s="14"/>
      <c r="E68" s="14"/>
      <c r="F68" s="14"/>
      <c r="G68" s="15"/>
      <c r="H68" s="240"/>
      <c r="I68" s="240"/>
      <c r="J68" s="240"/>
      <c r="K68" s="15"/>
      <c r="L68" s="15"/>
      <c r="P68" s="109"/>
      <c r="Q68" s="109"/>
      <c r="R68" s="108"/>
      <c r="S68" s="3"/>
      <c r="T68" s="3"/>
      <c r="U68" s="3"/>
      <c r="V68" s="3"/>
      <c r="W68" s="3"/>
      <c r="X68" s="3"/>
      <c r="Y68" s="3"/>
      <c r="Z68" s="3"/>
      <c r="AA68" s="3"/>
      <c r="AB68" s="3"/>
    </row>
    <row r="69" spans="2:28" s="21" customFormat="1" hidden="1" outlineLevel="2" x14ac:dyDescent="0.25">
      <c r="B69" s="22"/>
      <c r="C69" s="22"/>
      <c r="D69" s="16"/>
      <c r="E69" s="16"/>
      <c r="F69" s="16"/>
      <c r="G69" s="16"/>
      <c r="H69" s="16"/>
      <c r="I69" s="16"/>
      <c r="J69" s="16"/>
      <c r="K69" s="15"/>
      <c r="L69" s="15"/>
      <c r="M69" s="6"/>
      <c r="N69" s="6"/>
      <c r="O69" s="15"/>
      <c r="P69" s="15"/>
      <c r="Q69" s="15"/>
      <c r="R69" s="15"/>
      <c r="S69" s="23"/>
      <c r="T69" s="23"/>
      <c r="U69" s="23"/>
      <c r="V69" s="23"/>
      <c r="W69" s="23"/>
      <c r="X69" s="23"/>
      <c r="Y69" s="23"/>
      <c r="Z69" s="23"/>
      <c r="AA69" s="23"/>
      <c r="AB69" s="23"/>
    </row>
    <row r="70" spans="2:28" collapsed="1" x14ac:dyDescent="0.25">
      <c r="B70" s="3"/>
      <c r="C70" s="3"/>
      <c r="D70" s="3"/>
      <c r="E70" s="3"/>
      <c r="F70" s="3"/>
      <c r="G70" s="3"/>
      <c r="H70" s="3"/>
      <c r="I70" s="3"/>
      <c r="J70" s="3"/>
      <c r="K70" s="3"/>
      <c r="L70" s="3"/>
      <c r="M70" s="3"/>
      <c r="N70" s="3"/>
      <c r="O70" s="3"/>
      <c r="P70" s="3"/>
      <c r="Q70" s="3"/>
      <c r="R70" s="3"/>
      <c r="S70" s="3"/>
      <c r="T70" s="3"/>
      <c r="U70" s="3"/>
      <c r="V70" s="3"/>
      <c r="W70" s="3"/>
      <c r="X70" s="3"/>
      <c r="Y70" s="3"/>
      <c r="Z70" s="3"/>
    </row>
    <row r="71" spans="2:28" x14ac:dyDescent="0.25">
      <c r="B71" s="4" t="s">
        <v>32</v>
      </c>
      <c r="C71" s="4"/>
      <c r="D71" s="37"/>
      <c r="E71" s="4"/>
      <c r="F71" s="4"/>
      <c r="G71" s="4"/>
      <c r="H71" s="267">
        <f>H21+H27+H32+H42+H48+H53+H63+H37</f>
        <v>133000</v>
      </c>
      <c r="I71" s="267"/>
      <c r="J71" s="267"/>
      <c r="K71" s="24"/>
      <c r="L71" s="24"/>
      <c r="M71" s="21"/>
      <c r="N71" s="111"/>
      <c r="O71" s="111"/>
      <c r="P71" s="111"/>
      <c r="Q71" s="111"/>
      <c r="R71" s="112"/>
      <c r="S71" s="3"/>
      <c r="T71" s="3"/>
      <c r="U71" s="3"/>
      <c r="V71" s="3"/>
      <c r="W71" s="3"/>
      <c r="X71" s="3"/>
      <c r="Y71" s="3"/>
      <c r="Z71" s="3"/>
    </row>
    <row r="72" spans="2:28" x14ac:dyDescent="0.25">
      <c r="B72" s="3"/>
      <c r="C72" s="3"/>
      <c r="D72" s="3"/>
      <c r="E72" s="3"/>
      <c r="F72" s="3"/>
      <c r="G72" s="3"/>
      <c r="H72" s="3"/>
      <c r="I72" s="3"/>
      <c r="J72" s="3"/>
      <c r="K72" s="3"/>
      <c r="L72" s="3"/>
      <c r="M72" s="3"/>
      <c r="N72" s="3"/>
      <c r="O72" s="3"/>
      <c r="P72" s="3"/>
      <c r="Q72" s="3"/>
      <c r="R72" s="3"/>
      <c r="S72" s="3"/>
      <c r="T72" s="3"/>
      <c r="U72" s="3"/>
      <c r="V72" s="3"/>
      <c r="W72" s="3"/>
      <c r="X72" s="3"/>
      <c r="Y72" s="3"/>
      <c r="Z72" s="3"/>
    </row>
    <row r="73" spans="2:28" x14ac:dyDescent="0.25">
      <c r="B73" s="3"/>
      <c r="C73" s="3"/>
      <c r="D73" s="3"/>
      <c r="E73" s="3"/>
      <c r="F73" s="3"/>
      <c r="G73" s="3"/>
      <c r="H73" s="3"/>
      <c r="I73" s="3"/>
      <c r="J73" s="3"/>
      <c r="K73" s="3"/>
      <c r="L73" s="3"/>
      <c r="M73" s="3"/>
      <c r="N73" s="3"/>
      <c r="O73" s="3"/>
      <c r="P73" s="3"/>
      <c r="Q73" s="3"/>
      <c r="R73" s="3"/>
      <c r="S73" s="3"/>
      <c r="T73" s="3"/>
      <c r="U73" s="3"/>
      <c r="V73" s="3"/>
      <c r="W73" s="3"/>
      <c r="X73" s="3"/>
      <c r="Y73" s="3"/>
      <c r="Z73" s="3"/>
    </row>
    <row r="74" spans="2:28" x14ac:dyDescent="0.25">
      <c r="B74" s="3"/>
      <c r="C74" s="3"/>
      <c r="D74" s="3"/>
      <c r="E74" s="3"/>
      <c r="F74" s="3"/>
      <c r="G74" s="3"/>
      <c r="H74" s="3"/>
      <c r="I74" s="3"/>
      <c r="J74" s="3"/>
      <c r="K74" s="3"/>
      <c r="L74" s="3"/>
      <c r="M74" s="3"/>
      <c r="N74" s="3"/>
      <c r="O74" s="3"/>
      <c r="P74" s="3"/>
      <c r="Q74" s="3"/>
      <c r="R74" s="3"/>
      <c r="S74" s="3"/>
      <c r="T74" s="3"/>
      <c r="U74" s="3"/>
      <c r="V74" s="3"/>
      <c r="W74" s="3"/>
      <c r="X74" s="3"/>
      <c r="Y74" s="3"/>
      <c r="Z74" s="3"/>
    </row>
    <row r="75" spans="2:28" x14ac:dyDescent="0.25">
      <c r="B75" s="3"/>
      <c r="C75" s="3"/>
      <c r="D75" s="3"/>
      <c r="E75" s="18"/>
      <c r="F75" s="18"/>
      <c r="G75" s="18"/>
      <c r="H75" s="18"/>
      <c r="I75" s="18"/>
      <c r="J75" s="18"/>
      <c r="K75" s="3"/>
      <c r="L75" s="3"/>
      <c r="M75" s="3"/>
      <c r="N75" s="3"/>
      <c r="O75" s="3"/>
      <c r="P75" s="3"/>
      <c r="Q75" s="3"/>
      <c r="R75" s="3"/>
      <c r="S75" s="3"/>
      <c r="T75" s="3"/>
      <c r="U75" s="3"/>
      <c r="V75" s="3"/>
      <c r="W75" s="3"/>
      <c r="X75" s="3"/>
      <c r="Y75" s="3"/>
      <c r="Z75" s="3"/>
    </row>
    <row r="76" spans="2:28" ht="17.399999999999999" x14ac:dyDescent="0.3">
      <c r="B76" s="31" t="s">
        <v>144</v>
      </c>
      <c r="C76" s="31"/>
      <c r="D76" s="3"/>
      <c r="E76" s="3"/>
      <c r="F76" s="3"/>
      <c r="G76" s="3"/>
      <c r="H76" s="3"/>
      <c r="I76" s="3"/>
      <c r="J76" s="3"/>
      <c r="K76" s="3"/>
      <c r="L76" s="3"/>
      <c r="M76" s="3"/>
      <c r="N76" s="3"/>
      <c r="O76" s="3"/>
      <c r="P76" s="3"/>
      <c r="Q76" s="3"/>
      <c r="R76" s="3"/>
      <c r="S76" s="3"/>
      <c r="T76" s="3"/>
      <c r="U76" s="3"/>
      <c r="V76" s="3"/>
      <c r="W76" s="23"/>
      <c r="X76" s="3"/>
      <c r="Y76" s="3"/>
      <c r="Z76" s="3"/>
    </row>
    <row r="77" spans="2:28" ht="13.5" customHeight="1" x14ac:dyDescent="0.3">
      <c r="B77" s="31"/>
      <c r="C77" s="213" t="s">
        <v>222</v>
      </c>
      <c r="E77" s="3"/>
      <c r="F77" s="3"/>
      <c r="G77" s="3"/>
      <c r="H77" s="3"/>
      <c r="I77" s="3"/>
      <c r="J77" s="3"/>
      <c r="K77" s="3"/>
      <c r="L77" s="3"/>
      <c r="M77" s="3"/>
      <c r="N77" s="3"/>
      <c r="O77" s="3"/>
      <c r="P77" s="3"/>
      <c r="Q77" s="3"/>
      <c r="R77" s="3"/>
      <c r="S77" s="3"/>
      <c r="T77" s="3"/>
      <c r="U77" s="3"/>
      <c r="V77" s="3"/>
      <c r="W77" s="3"/>
      <c r="X77" s="3"/>
      <c r="Y77" s="3"/>
      <c r="Z77" s="3"/>
    </row>
    <row r="78" spans="2:28" ht="13.5" customHeight="1" x14ac:dyDescent="0.3">
      <c r="B78" s="31"/>
      <c r="C78" s="213" t="s">
        <v>226</v>
      </c>
      <c r="E78" s="3"/>
      <c r="F78" s="3"/>
      <c r="G78" s="3"/>
      <c r="H78" s="3"/>
      <c r="I78" s="3"/>
      <c r="J78" s="3"/>
      <c r="K78" s="3"/>
      <c r="L78" s="3"/>
      <c r="M78" s="3"/>
      <c r="N78" s="3"/>
      <c r="O78" s="3"/>
      <c r="P78" s="3"/>
      <c r="Q78" s="3"/>
      <c r="R78" s="3"/>
      <c r="S78" s="3"/>
      <c r="T78" s="3"/>
      <c r="U78" s="3"/>
      <c r="V78" s="3"/>
      <c r="W78" s="3"/>
      <c r="X78" s="3"/>
      <c r="Y78" s="3"/>
      <c r="Z78" s="3"/>
    </row>
    <row r="79" spans="2:28" x14ac:dyDescent="0.25">
      <c r="B79" s="32"/>
      <c r="C79" s="32"/>
      <c r="D79" s="3"/>
      <c r="E79" s="3"/>
      <c r="F79" s="3"/>
      <c r="G79" s="3"/>
      <c r="H79" s="3"/>
      <c r="I79" s="79"/>
      <c r="J79" s="79"/>
      <c r="K79" s="33"/>
      <c r="L79" s="33"/>
      <c r="M79" s="35"/>
      <c r="N79" s="122"/>
      <c r="O79" s="36"/>
      <c r="P79" s="123"/>
      <c r="Q79" s="35"/>
      <c r="R79" s="122"/>
      <c r="T79" s="124"/>
      <c r="U79" s="139">
        <v>1</v>
      </c>
      <c r="V79" s="144"/>
      <c r="W79" s="167"/>
      <c r="X79" s="3"/>
      <c r="Y79" s="3"/>
      <c r="Z79" s="3"/>
    </row>
    <row r="80" spans="2:28" ht="15" x14ac:dyDescent="0.25">
      <c r="B80" s="163" t="s">
        <v>96</v>
      </c>
      <c r="C80" s="37"/>
      <c r="D80" s="41"/>
      <c r="E80" s="41"/>
      <c r="F80" s="41"/>
      <c r="G80" s="225" t="s">
        <v>103</v>
      </c>
      <c r="H80" s="265"/>
      <c r="I80" s="225" t="s">
        <v>104</v>
      </c>
      <c r="J80" s="265"/>
      <c r="K80" s="225" t="s">
        <v>105</v>
      </c>
      <c r="L80" s="265"/>
      <c r="M80" s="225" t="s">
        <v>106</v>
      </c>
      <c r="N80" s="265"/>
      <c r="O80" s="225" t="s">
        <v>107</v>
      </c>
      <c r="P80" s="265"/>
      <c r="Q80" s="225" t="s">
        <v>108</v>
      </c>
      <c r="R80" s="265"/>
      <c r="S80" s="225" t="s">
        <v>109</v>
      </c>
      <c r="T80" s="265"/>
      <c r="U80" s="312" t="s">
        <v>102</v>
      </c>
      <c r="V80" s="266"/>
      <c r="W80" s="110"/>
    </row>
    <row r="81" spans="2:30" ht="9.75" customHeight="1" x14ac:dyDescent="0.25">
      <c r="B81" s="41"/>
      <c r="C81" s="41"/>
      <c r="D81" s="41"/>
      <c r="E81" s="41"/>
      <c r="F81" s="41"/>
      <c r="G81" s="85" t="s">
        <v>99</v>
      </c>
      <c r="H81" s="116" t="s">
        <v>100</v>
      </c>
      <c r="I81" s="85" t="s">
        <v>99</v>
      </c>
      <c r="J81" s="116" t="s">
        <v>100</v>
      </c>
      <c r="K81" s="85" t="s">
        <v>99</v>
      </c>
      <c r="L81" s="116" t="s">
        <v>100</v>
      </c>
      <c r="M81" s="85" t="s">
        <v>99</v>
      </c>
      <c r="N81" s="116" t="s">
        <v>100</v>
      </c>
      <c r="O81" s="85" t="s">
        <v>99</v>
      </c>
      <c r="P81" s="116" t="s">
        <v>100</v>
      </c>
      <c r="Q81" s="85" t="s">
        <v>99</v>
      </c>
      <c r="R81" s="116" t="s">
        <v>100</v>
      </c>
      <c r="S81" s="85" t="s">
        <v>99</v>
      </c>
      <c r="T81" s="116" t="s">
        <v>100</v>
      </c>
      <c r="U81" s="310" t="s">
        <v>256</v>
      </c>
      <c r="V81" s="311"/>
      <c r="W81" s="168"/>
    </row>
    <row r="82" spans="2:30" s="21" customFormat="1" ht="4.5" customHeight="1" x14ac:dyDescent="0.25">
      <c r="B82" s="43"/>
      <c r="C82" s="43"/>
      <c r="D82" s="43"/>
      <c r="E82" s="43"/>
      <c r="F82" s="43"/>
      <c r="G82" s="86"/>
      <c r="H82" s="117"/>
      <c r="I82" s="86"/>
      <c r="J82" s="117"/>
      <c r="K82" s="86"/>
      <c r="L82" s="117"/>
      <c r="M82" s="86"/>
      <c r="N82" s="117"/>
      <c r="O82" s="86"/>
      <c r="P82" s="117"/>
      <c r="Q82" s="86"/>
      <c r="R82" s="117"/>
      <c r="S82" s="86"/>
      <c r="T82" s="117"/>
      <c r="U82" s="23"/>
      <c r="V82" s="23"/>
      <c r="W82" s="23"/>
    </row>
    <row r="83" spans="2:30" x14ac:dyDescent="0.25">
      <c r="B83" s="3" t="s">
        <v>142</v>
      </c>
      <c r="C83" s="3"/>
      <c r="F83" s="82"/>
      <c r="G83" s="90"/>
      <c r="H83" s="118"/>
      <c r="I83" s="91">
        <v>0.375</v>
      </c>
      <c r="J83" s="119">
        <v>0.5</v>
      </c>
      <c r="K83" s="91">
        <v>0.375</v>
      </c>
      <c r="L83" s="119">
        <v>0.5</v>
      </c>
      <c r="M83" s="91">
        <v>0.375</v>
      </c>
      <c r="N83" s="119">
        <v>0.5</v>
      </c>
      <c r="O83" s="91">
        <v>0.375</v>
      </c>
      <c r="P83" s="119">
        <v>0.5</v>
      </c>
      <c r="Q83" s="91">
        <v>0.375</v>
      </c>
      <c r="R83" s="119">
        <v>0.5</v>
      </c>
      <c r="S83" s="91">
        <v>0.375</v>
      </c>
      <c r="T83" s="119">
        <v>0.5</v>
      </c>
      <c r="U83" s="93"/>
      <c r="V83" s="93"/>
      <c r="W83" s="93"/>
    </row>
    <row r="84" spans="2:30" x14ac:dyDescent="0.25">
      <c r="B84" s="3" t="s">
        <v>97</v>
      </c>
      <c r="C84" s="3"/>
      <c r="F84" s="82"/>
      <c r="G84" s="90">
        <v>0.5</v>
      </c>
      <c r="H84" s="118">
        <v>0.58333333333333337</v>
      </c>
      <c r="I84" s="91">
        <v>0.5</v>
      </c>
      <c r="J84" s="119">
        <v>0.58333333333333337</v>
      </c>
      <c r="K84" s="91">
        <v>0.5</v>
      </c>
      <c r="L84" s="119">
        <v>0.58333333333333337</v>
      </c>
      <c r="M84" s="91">
        <v>0.5</v>
      </c>
      <c r="N84" s="119">
        <v>0.58333333333333337</v>
      </c>
      <c r="O84" s="91">
        <v>0.5</v>
      </c>
      <c r="P84" s="119">
        <v>0.58333333333333337</v>
      </c>
      <c r="Q84" s="91">
        <v>0.5</v>
      </c>
      <c r="R84" s="119">
        <v>0.58333333333333337</v>
      </c>
      <c r="S84" s="91"/>
      <c r="T84" s="119"/>
      <c r="U84" s="93"/>
      <c r="V84" s="93"/>
      <c r="W84" s="93"/>
    </row>
    <row r="85" spans="2:30" x14ac:dyDescent="0.25">
      <c r="B85" s="3" t="s">
        <v>98</v>
      </c>
      <c r="C85" s="3"/>
      <c r="F85" s="82"/>
      <c r="G85" s="90"/>
      <c r="H85" s="118"/>
      <c r="I85" s="91">
        <v>0.70833333333333337</v>
      </c>
      <c r="J85" s="119">
        <v>0.875</v>
      </c>
      <c r="K85" s="91">
        <v>0.70833333333333337</v>
      </c>
      <c r="L85" s="119">
        <v>0.875</v>
      </c>
      <c r="M85" s="91">
        <v>0.70833333333333337</v>
      </c>
      <c r="N85" s="119">
        <v>0.91666666666666663</v>
      </c>
      <c r="O85" s="91">
        <v>0.70833333333333337</v>
      </c>
      <c r="P85" s="119">
        <v>0.95833333333333337</v>
      </c>
      <c r="Q85" s="91">
        <v>0.70833333333333337</v>
      </c>
      <c r="R85" s="119">
        <v>8.3333333333333329E-2</v>
      </c>
      <c r="S85" s="91"/>
      <c r="T85" s="119"/>
      <c r="U85" s="93"/>
      <c r="V85" s="93"/>
      <c r="W85" s="93"/>
    </row>
    <row r="86" spans="2:30" s="21" customFormat="1" ht="3.75" customHeight="1" x14ac:dyDescent="0.25">
      <c r="B86" s="23"/>
      <c r="C86" s="23"/>
      <c r="F86" s="92"/>
      <c r="G86" s="93"/>
      <c r="H86" s="121"/>
      <c r="I86" s="87"/>
      <c r="J86" s="120"/>
      <c r="K86" s="87"/>
      <c r="L86" s="120"/>
      <c r="M86" s="87"/>
      <c r="N86" s="120"/>
      <c r="O86" s="87"/>
      <c r="P86" s="120"/>
      <c r="Q86" s="87"/>
      <c r="R86" s="120"/>
      <c r="S86" s="87"/>
      <c r="T86" s="120"/>
      <c r="U86" s="93"/>
      <c r="V86" s="93"/>
      <c r="W86" s="93"/>
    </row>
    <row r="87" spans="2:30" x14ac:dyDescent="0.25">
      <c r="B87" s="4" t="s">
        <v>110</v>
      </c>
      <c r="C87" s="4"/>
      <c r="D87" s="37"/>
      <c r="E87" s="37"/>
      <c r="F87" s="89"/>
      <c r="G87" s="241">
        <f>(H83-G83)+(H84-G84)+(IF(H85&lt;G85,K79-G85+H85,H85-G85))</f>
        <v>8.333333333333337E-2</v>
      </c>
      <c r="H87" s="242"/>
      <c r="I87" s="241">
        <f>(J83-I83)+(J84-I84)+(IF(J85&lt;I85,M79-I85+J85,J85-I85))</f>
        <v>0.375</v>
      </c>
      <c r="J87" s="242"/>
      <c r="K87" s="241">
        <f>(L83-K83)+(L84-K84)+(IF(L85&lt;K85,O79-K85+L85,L85-K85))</f>
        <v>0.375</v>
      </c>
      <c r="L87" s="242"/>
      <c r="M87" s="241">
        <f>(N83-M83)+(N84-M84)+(IF(N85&lt;M85,Q79-M85+N85,N85-M85))</f>
        <v>0.41666666666666663</v>
      </c>
      <c r="N87" s="242"/>
      <c r="O87" s="241">
        <f>(P83-O83)+(P84-O84)+(IF(P85&lt;O85,S79-O85+P85,P85-O85))</f>
        <v>0.45833333333333337</v>
      </c>
      <c r="P87" s="242"/>
      <c r="Q87" s="241">
        <f>(R83-Q83)+(R84-Q84)+(IF(R85&lt;Q85,U79-Q85+R85,R85-Q85))</f>
        <v>0.58333333333333326</v>
      </c>
      <c r="R87" s="242"/>
      <c r="S87" s="241">
        <f>(T83-S83)+(T84-S84)+(IF(T85&lt;S85,X79-S85+T85,T85-S85))</f>
        <v>0.125</v>
      </c>
      <c r="T87" s="242"/>
      <c r="U87" s="313">
        <f>I87+K87+M87+O87+Q87+S87+G87</f>
        <v>2.4166666666666665</v>
      </c>
      <c r="V87" s="314"/>
      <c r="W87" s="169"/>
    </row>
    <row r="88" spans="2:30" x14ac:dyDescent="0.25">
      <c r="W88" s="21"/>
    </row>
    <row r="89" spans="2:30" x14ac:dyDescent="0.25">
      <c r="W89" s="21"/>
      <c r="Y89" s="141"/>
      <c r="Z89" s="141"/>
    </row>
    <row r="90" spans="2:30" ht="15" x14ac:dyDescent="0.25">
      <c r="B90" s="163" t="s">
        <v>114</v>
      </c>
      <c r="C90" s="37"/>
      <c r="D90" s="37"/>
      <c r="E90" s="41" t="s">
        <v>111</v>
      </c>
      <c r="F90" s="41" t="s">
        <v>116</v>
      </c>
      <c r="H90" s="165" t="s">
        <v>128</v>
      </c>
      <c r="I90" s="101"/>
      <c r="J90" s="101"/>
      <c r="K90" s="104"/>
      <c r="L90" s="103" t="s">
        <v>127</v>
      </c>
      <c r="M90" s="96"/>
      <c r="N90" s="103" t="s">
        <v>219</v>
      </c>
      <c r="O90" s="96"/>
      <c r="P90" s="103" t="s">
        <v>122</v>
      </c>
      <c r="Q90" s="270" t="s">
        <v>123</v>
      </c>
      <c r="R90" s="270"/>
      <c r="S90" s="270"/>
      <c r="T90" s="21"/>
      <c r="W90" s="21"/>
      <c r="X90" s="106"/>
      <c r="Y90" s="141"/>
      <c r="Z90" s="141"/>
      <c r="AC90" s="97"/>
      <c r="AD90" s="21"/>
    </row>
    <row r="91" spans="2:30" ht="3.75" customHeight="1" x14ac:dyDescent="0.25">
      <c r="H91" s="21"/>
      <c r="I91" s="21"/>
      <c r="J91" s="21"/>
      <c r="K91" s="21"/>
      <c r="L91" s="21"/>
      <c r="M91" s="21"/>
      <c r="S91" s="21"/>
      <c r="T91" s="21"/>
      <c r="W91" s="21"/>
      <c r="X91" s="21"/>
      <c r="Y91" s="21"/>
      <c r="Z91" s="21"/>
      <c r="AA91" s="21"/>
      <c r="AB91" s="21"/>
      <c r="AC91" s="21"/>
      <c r="AD91" s="21"/>
    </row>
    <row r="92" spans="2:30" x14ac:dyDescent="0.25">
      <c r="B92" s="223">
        <v>2</v>
      </c>
      <c r="C92" s="223"/>
      <c r="D92" s="1" t="s">
        <v>115</v>
      </c>
      <c r="E92" s="38">
        <v>5</v>
      </c>
      <c r="F92" s="1">
        <f t="shared" ref="F92:F99" si="0">B92*E92</f>
        <v>10</v>
      </c>
      <c r="H92" s="102" t="s">
        <v>124</v>
      </c>
      <c r="I92" s="102"/>
      <c r="J92" s="21"/>
      <c r="K92" s="271">
        <v>5.9</v>
      </c>
      <c r="L92" s="315"/>
      <c r="M92" s="271">
        <v>2.1</v>
      </c>
      <c r="N92" s="271"/>
      <c r="P92" s="65">
        <f>K92/M92</f>
        <v>2.8095238095238098</v>
      </c>
      <c r="Q92" s="226">
        <f>K92-M92</f>
        <v>3.8000000000000003</v>
      </c>
      <c r="R92" s="226"/>
      <c r="S92" s="226"/>
      <c r="T92" s="21"/>
      <c r="X92" s="21"/>
      <c r="Y92" s="21"/>
      <c r="Z92" s="21"/>
      <c r="AA92" s="99"/>
      <c r="AB92" s="99"/>
      <c r="AC92" s="99"/>
      <c r="AD92" s="21"/>
    </row>
    <row r="93" spans="2:30" x14ac:dyDescent="0.25">
      <c r="B93" s="223">
        <v>3</v>
      </c>
      <c r="C93" s="223"/>
      <c r="D93" s="1" t="s">
        <v>115</v>
      </c>
      <c r="E93" s="38">
        <v>2</v>
      </c>
      <c r="F93" s="1">
        <f t="shared" si="0"/>
        <v>6</v>
      </c>
      <c r="H93" s="100" t="s">
        <v>126</v>
      </c>
      <c r="I93" s="100"/>
      <c r="J93" s="21"/>
      <c r="K93" s="271">
        <v>8.8000000000000007</v>
      </c>
      <c r="L93" s="315"/>
      <c r="M93" s="271">
        <v>4.2</v>
      </c>
      <c r="N93" s="271"/>
      <c r="P93" s="65">
        <f>K93/M93</f>
        <v>2.0952380952380953</v>
      </c>
      <c r="Q93" s="226">
        <f>K93-M93</f>
        <v>4.6000000000000005</v>
      </c>
      <c r="R93" s="226"/>
      <c r="S93" s="226"/>
      <c r="T93" s="21"/>
      <c r="X93" s="21"/>
      <c r="Y93" s="21"/>
      <c r="Z93" s="21"/>
      <c r="AA93" s="99"/>
      <c r="AB93" s="99"/>
      <c r="AC93" s="99"/>
      <c r="AD93" s="21"/>
    </row>
    <row r="94" spans="2:30" x14ac:dyDescent="0.25">
      <c r="B94" s="223">
        <v>4</v>
      </c>
      <c r="C94" s="223"/>
      <c r="D94" s="1" t="s">
        <v>115</v>
      </c>
      <c r="E94" s="38">
        <v>3</v>
      </c>
      <c r="F94" s="1">
        <f t="shared" si="0"/>
        <v>12</v>
      </c>
      <c r="H94" s="100" t="s">
        <v>125</v>
      </c>
      <c r="I94" s="100"/>
      <c r="J94" s="21"/>
      <c r="K94" s="316">
        <v>10.9</v>
      </c>
      <c r="L94" s="317"/>
      <c r="M94" s="271">
        <v>6.2</v>
      </c>
      <c r="N94" s="271"/>
      <c r="P94" s="65">
        <f>K94/M94</f>
        <v>1.7580645161290323</v>
      </c>
      <c r="Q94" s="226">
        <f>K94-M94</f>
        <v>4.7</v>
      </c>
      <c r="R94" s="226"/>
      <c r="S94" s="226"/>
      <c r="T94" s="21"/>
      <c r="X94" s="21"/>
      <c r="AA94" s="99"/>
      <c r="AB94" s="99"/>
      <c r="AC94" s="99"/>
      <c r="AD94" s="21"/>
    </row>
    <row r="95" spans="2:30" x14ac:dyDescent="0.25">
      <c r="B95" s="223"/>
      <c r="C95" s="223"/>
      <c r="D95" s="1" t="s">
        <v>115</v>
      </c>
      <c r="E95" s="38"/>
      <c r="F95" s="1">
        <f t="shared" si="0"/>
        <v>0</v>
      </c>
      <c r="T95" s="21"/>
      <c r="X95" s="21"/>
      <c r="Y95" s="21"/>
      <c r="Z95" s="21"/>
      <c r="AA95" s="21"/>
      <c r="AB95" s="21"/>
      <c r="AC95" s="21"/>
      <c r="AD95" s="21"/>
    </row>
    <row r="96" spans="2:30" x14ac:dyDescent="0.25">
      <c r="B96" s="223"/>
      <c r="C96" s="223"/>
      <c r="D96" s="1" t="s">
        <v>115</v>
      </c>
      <c r="E96" s="38"/>
      <c r="F96" s="1">
        <f t="shared" si="0"/>
        <v>0</v>
      </c>
      <c r="H96" s="21" t="s">
        <v>137</v>
      </c>
      <c r="I96" s="21"/>
      <c r="J96" s="21"/>
      <c r="K96" s="253">
        <v>1.9</v>
      </c>
      <c r="L96" s="254"/>
      <c r="M96" s="271">
        <v>1</v>
      </c>
      <c r="N96" s="271" t="str">
        <f>IF(ISNUMBER(AC96/AA96),AC96/AA96,"")</f>
        <v/>
      </c>
      <c r="O96" s="100"/>
      <c r="P96" s="65">
        <f>K96/M96</f>
        <v>1.9</v>
      </c>
      <c r="Q96" s="226">
        <f>K96-M96</f>
        <v>0.89999999999999991</v>
      </c>
      <c r="R96" s="226"/>
      <c r="S96" s="226"/>
      <c r="T96" s="21"/>
      <c r="X96" s="21"/>
      <c r="Y96" s="21"/>
      <c r="Z96" s="21"/>
      <c r="AA96" s="99"/>
      <c r="AB96" s="99"/>
      <c r="AC96" s="99"/>
      <c r="AD96" s="21"/>
    </row>
    <row r="97" spans="2:30" s="21" customFormat="1" x14ac:dyDescent="0.25">
      <c r="B97" s="223"/>
      <c r="C97" s="223"/>
      <c r="D97" s="1" t="s">
        <v>115</v>
      </c>
      <c r="E97" s="38"/>
      <c r="F97" s="1">
        <f t="shared" si="0"/>
        <v>0</v>
      </c>
      <c r="H97" s="21" t="s">
        <v>129</v>
      </c>
      <c r="K97" s="253">
        <v>2</v>
      </c>
      <c r="L97" s="254"/>
      <c r="M97" s="253">
        <v>0.7</v>
      </c>
      <c r="N97" s="254" t="str">
        <f>IF(ISNUMBER(AC97/AA97),AC97/AA97,"")</f>
        <v/>
      </c>
      <c r="O97" s="100"/>
      <c r="P97" s="65">
        <f>K97/M97</f>
        <v>2.8571428571428572</v>
      </c>
      <c r="Q97" s="226">
        <f>K97-M97</f>
        <v>1.3</v>
      </c>
      <c r="R97" s="226"/>
      <c r="S97" s="226"/>
      <c r="AA97" s="107"/>
      <c r="AB97" s="107"/>
      <c r="AC97" s="107"/>
    </row>
    <row r="98" spans="2:30" s="21" customFormat="1" x14ac:dyDescent="0.25">
      <c r="B98" s="223"/>
      <c r="C98" s="223"/>
      <c r="D98" s="1" t="s">
        <v>115</v>
      </c>
      <c r="E98" s="38"/>
      <c r="F98" s="1">
        <f t="shared" si="0"/>
        <v>0</v>
      </c>
      <c r="H98" s="21" t="s">
        <v>131</v>
      </c>
      <c r="K98" s="253">
        <v>2</v>
      </c>
      <c r="L98" s="254"/>
      <c r="M98" s="253">
        <v>0.8</v>
      </c>
      <c r="N98" s="254"/>
      <c r="O98" s="100"/>
      <c r="P98" s="65">
        <f>K98/M98</f>
        <v>2.5</v>
      </c>
      <c r="Q98" s="226">
        <f>K98-M98</f>
        <v>1.2</v>
      </c>
      <c r="R98" s="226"/>
      <c r="S98" s="226"/>
      <c r="AA98" s="107"/>
      <c r="AB98" s="107"/>
      <c r="AC98" s="107"/>
    </row>
    <row r="99" spans="2:30" s="21" customFormat="1" x14ac:dyDescent="0.25">
      <c r="B99" s="223"/>
      <c r="C99" s="223"/>
      <c r="D99" s="21" t="s">
        <v>115</v>
      </c>
      <c r="E99" s="38"/>
      <c r="F99" s="21">
        <f t="shared" si="0"/>
        <v>0</v>
      </c>
      <c r="H99" s="21" t="s">
        <v>139</v>
      </c>
      <c r="K99" s="253">
        <v>4.5</v>
      </c>
      <c r="L99" s="254"/>
      <c r="M99" s="253">
        <v>2</v>
      </c>
      <c r="N99" s="254"/>
      <c r="O99" s="95"/>
      <c r="P99" s="65">
        <f>K99/M99</f>
        <v>2.25</v>
      </c>
      <c r="Q99" s="226">
        <f>K99-M99</f>
        <v>2.5</v>
      </c>
      <c r="R99" s="226"/>
      <c r="S99" s="226"/>
    </row>
    <row r="100" spans="2:30" x14ac:dyDescent="0.25">
      <c r="B100" s="37" t="s">
        <v>117</v>
      </c>
      <c r="C100" s="37"/>
      <c r="D100" s="37"/>
      <c r="E100" s="37"/>
      <c r="F100" s="37">
        <f>SUM(F92:F99)</f>
        <v>28</v>
      </c>
      <c r="G100" s="3"/>
      <c r="H100" s="21" t="s">
        <v>130</v>
      </c>
      <c r="I100" s="21"/>
      <c r="J100" s="21"/>
      <c r="K100" s="253">
        <v>4.5</v>
      </c>
      <c r="L100" s="254"/>
      <c r="M100" s="253">
        <v>2.5</v>
      </c>
      <c r="N100" s="254"/>
      <c r="O100" s="95"/>
      <c r="P100" s="65">
        <f>K100/M100</f>
        <v>1.8</v>
      </c>
      <c r="Q100" s="226">
        <f>K100-M100</f>
        <v>2</v>
      </c>
      <c r="R100" s="226"/>
      <c r="S100" s="226"/>
      <c r="T100" s="3"/>
      <c r="U100" s="3"/>
      <c r="V100" s="3"/>
      <c r="W100" s="3"/>
    </row>
    <row r="101" spans="2:30" x14ac:dyDescent="0.25">
      <c r="G101" s="3"/>
      <c r="H101" s="23"/>
      <c r="I101" s="23"/>
      <c r="J101" s="23"/>
      <c r="K101" s="23"/>
      <c r="L101" s="23"/>
      <c r="M101" s="23"/>
      <c r="N101" s="23"/>
      <c r="O101" s="3"/>
      <c r="P101" s="3"/>
      <c r="Q101" s="3"/>
      <c r="R101" s="3"/>
      <c r="S101" s="3"/>
      <c r="T101" s="3"/>
      <c r="U101" s="3"/>
      <c r="V101" s="3"/>
      <c r="W101" s="3"/>
    </row>
    <row r="102" spans="2:30" x14ac:dyDescent="0.25">
      <c r="G102" s="3"/>
      <c r="H102" s="23"/>
      <c r="I102" s="23"/>
      <c r="J102" s="23"/>
      <c r="K102" s="23"/>
      <c r="L102" s="23"/>
      <c r="M102" s="23"/>
      <c r="N102" s="23"/>
      <c r="O102" s="3"/>
      <c r="P102" s="3"/>
      <c r="Q102" s="3"/>
      <c r="R102" s="3"/>
      <c r="S102" s="3"/>
      <c r="T102" s="3"/>
      <c r="U102" s="3"/>
      <c r="V102" s="3"/>
      <c r="W102" s="3"/>
    </row>
    <row r="103" spans="2:30" x14ac:dyDescent="0.25">
      <c r="G103" s="3"/>
      <c r="H103" s="23"/>
      <c r="I103" s="23"/>
      <c r="J103" s="23"/>
      <c r="K103" s="23"/>
      <c r="L103" s="23"/>
      <c r="M103" s="23"/>
      <c r="N103" s="23"/>
      <c r="O103" s="3"/>
      <c r="P103" s="3"/>
      <c r="Q103" s="3"/>
      <c r="R103" s="3"/>
      <c r="S103" s="3"/>
      <c r="T103" s="3"/>
      <c r="U103" s="3"/>
      <c r="V103" s="3"/>
      <c r="W103" s="3"/>
    </row>
    <row r="104" spans="2:30" ht="17.399999999999999" x14ac:dyDescent="0.3">
      <c r="B104" s="31" t="s">
        <v>143</v>
      </c>
      <c r="C104" s="31"/>
      <c r="D104" s="3"/>
      <c r="E104" s="3"/>
      <c r="F104" s="3"/>
      <c r="G104" s="3"/>
      <c r="H104" s="3"/>
      <c r="I104" s="3"/>
      <c r="J104" s="3"/>
      <c r="K104" s="3"/>
      <c r="L104" s="3"/>
      <c r="M104" s="3"/>
      <c r="N104" s="3"/>
      <c r="O104" s="3"/>
      <c r="P104" s="3"/>
      <c r="Q104" s="3"/>
      <c r="R104" s="3"/>
      <c r="S104" s="3"/>
      <c r="T104" s="3"/>
      <c r="U104" s="3"/>
      <c r="V104" s="3"/>
      <c r="W104" s="3"/>
      <c r="X104" s="3"/>
      <c r="Y104" s="3"/>
      <c r="Z104" s="3"/>
    </row>
    <row r="105" spans="2:30" ht="13.5" customHeight="1" x14ac:dyDescent="0.3">
      <c r="B105" s="31"/>
      <c r="C105" s="213" t="s">
        <v>224</v>
      </c>
      <c r="E105" s="3"/>
      <c r="F105" s="3"/>
      <c r="G105" s="3"/>
      <c r="H105" s="3"/>
      <c r="I105" s="3"/>
      <c r="J105" s="3"/>
      <c r="K105" s="3"/>
      <c r="L105" s="3"/>
      <c r="M105" s="3"/>
      <c r="N105" s="3"/>
      <c r="O105" s="3"/>
      <c r="P105" s="3"/>
      <c r="Q105" s="3"/>
      <c r="R105" s="3"/>
      <c r="S105" s="3"/>
      <c r="T105" s="3"/>
      <c r="U105" s="3"/>
      <c r="V105" s="3"/>
      <c r="W105" s="3"/>
      <c r="X105" s="3"/>
      <c r="Y105" s="3"/>
      <c r="Z105" s="3"/>
    </row>
    <row r="106" spans="2:30" ht="13.5" customHeight="1" x14ac:dyDescent="0.3">
      <c r="B106" s="31"/>
      <c r="C106" s="213" t="s">
        <v>225</v>
      </c>
      <c r="E106" s="3"/>
      <c r="F106" s="3"/>
      <c r="G106" s="3"/>
      <c r="H106" s="3"/>
      <c r="I106" s="3"/>
      <c r="J106" s="3"/>
      <c r="K106" s="3"/>
      <c r="L106" s="3"/>
      <c r="M106" s="3"/>
      <c r="N106" s="3"/>
      <c r="O106" s="3"/>
      <c r="P106" s="3"/>
      <c r="Q106" s="3"/>
      <c r="R106" s="3"/>
      <c r="S106" s="3"/>
      <c r="T106" s="3"/>
      <c r="U106" s="3"/>
      <c r="V106" s="3"/>
      <c r="W106" s="3"/>
      <c r="X106" s="3"/>
      <c r="Y106" s="3"/>
      <c r="Z106" s="3"/>
    </row>
    <row r="107" spans="2:30" x14ac:dyDescent="0.25">
      <c r="G107" s="3"/>
      <c r="H107" s="23"/>
      <c r="I107" s="23"/>
      <c r="J107" s="23"/>
      <c r="K107" s="23"/>
      <c r="L107" s="23"/>
      <c r="M107" s="23"/>
      <c r="N107" s="23"/>
      <c r="O107" s="3"/>
      <c r="P107" s="3"/>
      <c r="Q107" s="3"/>
      <c r="R107" s="3"/>
      <c r="S107" s="3"/>
      <c r="T107" s="3"/>
      <c r="U107" s="3"/>
      <c r="V107" s="3"/>
      <c r="W107" s="3"/>
    </row>
    <row r="108" spans="2:30" ht="15" x14ac:dyDescent="0.25">
      <c r="B108" s="163" t="s">
        <v>112</v>
      </c>
      <c r="C108" s="37"/>
      <c r="D108" s="37"/>
      <c r="E108" s="37"/>
      <c r="F108" s="37"/>
      <c r="G108" s="225" t="s">
        <v>103</v>
      </c>
      <c r="H108" s="225"/>
      <c r="I108" s="225" t="s">
        <v>104</v>
      </c>
      <c r="J108" s="225"/>
      <c r="K108" s="225" t="s">
        <v>105</v>
      </c>
      <c r="L108" s="225"/>
      <c r="M108" s="225" t="s">
        <v>106</v>
      </c>
      <c r="N108" s="225"/>
      <c r="O108" s="225" t="s">
        <v>107</v>
      </c>
      <c r="P108" s="225"/>
      <c r="Q108" s="225" t="s">
        <v>108</v>
      </c>
      <c r="R108" s="225"/>
      <c r="S108" s="225" t="s">
        <v>109</v>
      </c>
      <c r="T108" s="255"/>
      <c r="U108" s="298" t="s">
        <v>223</v>
      </c>
      <c r="V108" s="298"/>
      <c r="W108" s="166"/>
      <c r="X108" s="43"/>
      <c r="Y108" s="21"/>
      <c r="Z108" s="21"/>
      <c r="AA108" s="21"/>
      <c r="AB108" s="21"/>
      <c r="AC108" s="21"/>
      <c r="AD108" s="21"/>
    </row>
    <row r="109" spans="2:30" x14ac:dyDescent="0.25">
      <c r="G109" s="3"/>
      <c r="H109" s="3"/>
      <c r="I109" s="3"/>
      <c r="J109" s="3"/>
      <c r="K109" s="3"/>
      <c r="L109" s="3"/>
      <c r="M109" s="3"/>
      <c r="N109" s="3"/>
      <c r="O109" s="3"/>
      <c r="P109" s="3"/>
      <c r="Q109" s="3"/>
      <c r="R109" s="3"/>
      <c r="S109" s="3"/>
      <c r="T109" s="188"/>
      <c r="U109" s="204"/>
      <c r="V109" s="204"/>
      <c r="W109" s="3"/>
      <c r="X109" s="21"/>
      <c r="Y109" s="21"/>
      <c r="Z109" s="21"/>
      <c r="AA109" s="21"/>
      <c r="AB109" s="21"/>
      <c r="AC109" s="21"/>
      <c r="AD109" s="21"/>
    </row>
    <row r="110" spans="2:30" x14ac:dyDescent="0.25">
      <c r="B110" s="40" t="s">
        <v>124</v>
      </c>
      <c r="F110" s="50"/>
      <c r="G110" s="159" t="str">
        <f>IF(ISNUMBER(G83),G83,"Geschl.")</f>
        <v>Geschl.</v>
      </c>
      <c r="H110" s="159" t="str">
        <f>IF(ISNUMBER(G110),H83,"Geschl.")</f>
        <v>Geschl.</v>
      </c>
      <c r="I110" s="160">
        <f>IF(ISNUMBER(I83),I83,"Geschl.")</f>
        <v>0.375</v>
      </c>
      <c r="J110" s="160">
        <f>IF(ISNUMBER(I110),J83,"Geschl.")</f>
        <v>0.5</v>
      </c>
      <c r="K110" s="159">
        <f>IF(ISNUMBER(K83),K83,"Geschl.")</f>
        <v>0.375</v>
      </c>
      <c r="L110" s="159">
        <f>IF(ISNUMBER(K110),L83,"Geschl.")</f>
        <v>0.5</v>
      </c>
      <c r="M110" s="159">
        <f>IF(ISNUMBER(M83),M83,"Geschl.")</f>
        <v>0.375</v>
      </c>
      <c r="N110" s="159">
        <f>IF(ISNUMBER(M110),N83,"Geschl.")</f>
        <v>0.5</v>
      </c>
      <c r="O110" s="159">
        <f>IF(ISNUMBER(O83),O83,"Geschl.")</f>
        <v>0.375</v>
      </c>
      <c r="P110" s="159">
        <f>IF(ISNUMBER(O110),P83,"Geschl.")</f>
        <v>0.5</v>
      </c>
      <c r="Q110" s="159">
        <f>IF(ISNUMBER(Q83),Q83,"Geschl.")</f>
        <v>0.375</v>
      </c>
      <c r="R110" s="159">
        <f>IF(ISNUMBER(Q110),R83,"Geschl.")</f>
        <v>0.5</v>
      </c>
      <c r="S110" s="159">
        <f>IF(ISNUMBER(S83),S83,"Geschl.")</f>
        <v>0.375</v>
      </c>
      <c r="T110" s="194">
        <f>IF(ISNUMBER(S110),T83,"Geschl.")</f>
        <v>0.5</v>
      </c>
      <c r="U110" s="204"/>
      <c r="V110" s="204"/>
      <c r="W110" s="127"/>
    </row>
    <row r="111" spans="2:30" ht="3.75" customHeight="1" x14ac:dyDescent="0.25">
      <c r="B111" s="40"/>
      <c r="F111" s="50"/>
      <c r="G111" s="136"/>
      <c r="H111" s="136"/>
      <c r="I111" s="88"/>
      <c r="J111" s="88"/>
      <c r="K111" s="136"/>
      <c r="L111" s="136"/>
      <c r="M111" s="136"/>
      <c r="N111" s="136"/>
      <c r="O111" s="136"/>
      <c r="P111" s="136"/>
      <c r="Q111" s="136"/>
      <c r="R111" s="136"/>
      <c r="S111" s="136"/>
      <c r="T111" s="195"/>
      <c r="U111" s="204"/>
      <c r="V111" s="204"/>
      <c r="W111" s="127"/>
    </row>
    <row r="112" spans="2:30" x14ac:dyDescent="0.25">
      <c r="C112" s="1" t="s">
        <v>175</v>
      </c>
      <c r="F112" s="50"/>
      <c r="G112" s="228">
        <v>0</v>
      </c>
      <c r="H112" s="228"/>
      <c r="I112" s="228">
        <v>25</v>
      </c>
      <c r="J112" s="228"/>
      <c r="K112" s="228">
        <v>28</v>
      </c>
      <c r="L112" s="228"/>
      <c r="M112" s="228">
        <v>28</v>
      </c>
      <c r="N112" s="228"/>
      <c r="O112" s="228">
        <v>28</v>
      </c>
      <c r="P112" s="228"/>
      <c r="Q112" s="228">
        <v>50</v>
      </c>
      <c r="R112" s="228"/>
      <c r="S112" s="228">
        <v>50</v>
      </c>
      <c r="T112" s="229"/>
      <c r="U112" s="251">
        <f>SUM(G112:T112)</f>
        <v>209</v>
      </c>
      <c r="V112" s="251"/>
      <c r="W112" s="127"/>
    </row>
    <row r="113" spans="2:30" s="21" customFormat="1" ht="3.75" customHeight="1" x14ac:dyDescent="0.25">
      <c r="F113" s="154"/>
      <c r="G113" s="155"/>
      <c r="H113" s="155"/>
      <c r="I113" s="155"/>
      <c r="J113" s="155"/>
      <c r="K113" s="155"/>
      <c r="L113" s="155"/>
      <c r="M113" s="155"/>
      <c r="N113" s="155"/>
      <c r="O113" s="155"/>
      <c r="P113" s="155"/>
      <c r="Q113" s="155"/>
      <c r="R113" s="155"/>
      <c r="S113" s="155"/>
      <c r="T113" s="190"/>
      <c r="U113" s="204"/>
      <c r="V113" s="204"/>
      <c r="W113" s="156"/>
    </row>
    <row r="114" spans="2:30" x14ac:dyDescent="0.25">
      <c r="B114" s="40"/>
      <c r="C114" s="1" t="s">
        <v>213</v>
      </c>
      <c r="E114" s="186">
        <v>0.4</v>
      </c>
      <c r="G114" s="227">
        <f>G112*$E$114</f>
        <v>0</v>
      </c>
      <c r="H114" s="227"/>
      <c r="I114" s="227">
        <f>I112*$E$114</f>
        <v>10</v>
      </c>
      <c r="J114" s="227"/>
      <c r="K114" s="227">
        <f>K112*$E$114</f>
        <v>11.200000000000001</v>
      </c>
      <c r="L114" s="227"/>
      <c r="M114" s="227">
        <f>M112*$E$114</f>
        <v>11.200000000000001</v>
      </c>
      <c r="N114" s="227"/>
      <c r="O114" s="227">
        <f>O112*$E$114</f>
        <v>11.200000000000001</v>
      </c>
      <c r="P114" s="227"/>
      <c r="Q114" s="227">
        <f>Q112*$E$114</f>
        <v>20</v>
      </c>
      <c r="R114" s="227"/>
      <c r="S114" s="227">
        <f>S112*$E$114</f>
        <v>20</v>
      </c>
      <c r="T114" s="227"/>
      <c r="U114" s="251">
        <f>SUM(G114:T114)</f>
        <v>83.600000000000009</v>
      </c>
      <c r="V114" s="251"/>
      <c r="W114" s="131"/>
      <c r="X114" s="132" t="s">
        <v>148</v>
      </c>
      <c r="Y114" s="132"/>
      <c r="Z114" s="132"/>
      <c r="AA114" s="299" t="s">
        <v>136</v>
      </c>
      <c r="AB114" s="299"/>
      <c r="AC114" s="133" t="s">
        <v>102</v>
      </c>
      <c r="AD114" s="1" t="s">
        <v>1</v>
      </c>
    </row>
    <row r="115" spans="2:30" x14ac:dyDescent="0.25">
      <c r="C115" s="1" t="s">
        <v>135</v>
      </c>
      <c r="G115" s="230">
        <f>IF(ISNUMBER(G110),$K$92,0)</f>
        <v>0</v>
      </c>
      <c r="H115" s="230"/>
      <c r="I115" s="236">
        <f>IF(ISNUMBER(I110),$K$92,0)</f>
        <v>5.9</v>
      </c>
      <c r="J115" s="236"/>
      <c r="K115" s="230">
        <f>IF(ISNUMBER(K110),$K$92,0)</f>
        <v>5.9</v>
      </c>
      <c r="L115" s="230"/>
      <c r="M115" s="230">
        <f>IF(ISNUMBER(M110),$K$92,0)</f>
        <v>5.9</v>
      </c>
      <c r="N115" s="230"/>
      <c r="O115" s="230">
        <f>IF(ISNUMBER(O110),$K$92,0)</f>
        <v>5.9</v>
      </c>
      <c r="P115" s="230"/>
      <c r="Q115" s="230">
        <f>IF(ISNUMBER(Q110),$K$92,0)</f>
        <v>5.9</v>
      </c>
      <c r="R115" s="230"/>
      <c r="S115" s="230">
        <f>IF(ISNUMBER(S110),$K$92,0)</f>
        <v>5.9</v>
      </c>
      <c r="T115" s="231"/>
      <c r="U115" s="205"/>
      <c r="V115" s="205"/>
      <c r="W115" s="129"/>
      <c r="X115" s="1" t="str">
        <f>H96</f>
        <v>Kaffe, Tee, etc.</v>
      </c>
      <c r="AA115" s="275">
        <v>0.4</v>
      </c>
      <c r="AB115" s="275"/>
      <c r="AC115" s="39">
        <f>K96*AA115</f>
        <v>0.76</v>
      </c>
      <c r="AD115" s="39">
        <f>AA115*M96</f>
        <v>0.4</v>
      </c>
    </row>
    <row r="116" spans="2:30" x14ac:dyDescent="0.25">
      <c r="C116" s="1" t="s">
        <v>134</v>
      </c>
      <c r="G116" s="230">
        <f>G114*G115</f>
        <v>0</v>
      </c>
      <c r="H116" s="230"/>
      <c r="I116" s="236">
        <f>I114*I115</f>
        <v>59</v>
      </c>
      <c r="J116" s="236"/>
      <c r="K116" s="230">
        <f>K114*K115</f>
        <v>66.080000000000013</v>
      </c>
      <c r="L116" s="230"/>
      <c r="M116" s="230">
        <f>M114*M115</f>
        <v>66.080000000000013</v>
      </c>
      <c r="N116" s="230"/>
      <c r="O116" s="230">
        <f>O114*O115</f>
        <v>66.080000000000013</v>
      </c>
      <c r="P116" s="230"/>
      <c r="Q116" s="230">
        <f>Q114*Q115</f>
        <v>118</v>
      </c>
      <c r="R116" s="230"/>
      <c r="S116" s="230">
        <f>S114*S115</f>
        <v>118</v>
      </c>
      <c r="T116" s="231"/>
      <c r="U116" s="294">
        <f>SUM(G116:T116)</f>
        <v>493.24</v>
      </c>
      <c r="V116" s="294"/>
      <c r="W116" s="130"/>
      <c r="X116" s="1" t="str">
        <f>H97</f>
        <v>Softdrinks (z.B. 0,3l)</v>
      </c>
      <c r="AA116" s="275">
        <v>0.5</v>
      </c>
      <c r="AB116" s="275"/>
      <c r="AC116" s="39">
        <f>K97*AA116</f>
        <v>1</v>
      </c>
      <c r="AD116" s="39">
        <f>AA116*M97</f>
        <v>0.35</v>
      </c>
    </row>
    <row r="117" spans="2:30" x14ac:dyDescent="0.25">
      <c r="C117" s="1" t="s">
        <v>245</v>
      </c>
      <c r="E117" s="217">
        <v>0.8</v>
      </c>
      <c r="G117" s="227">
        <f>G112*$E$117</f>
        <v>0</v>
      </c>
      <c r="H117" s="227"/>
      <c r="I117" s="227">
        <f>I112*$E$117</f>
        <v>20</v>
      </c>
      <c r="J117" s="227"/>
      <c r="K117" s="227">
        <f>K112*$E$117</f>
        <v>22.400000000000002</v>
      </c>
      <c r="L117" s="227"/>
      <c r="M117" s="227">
        <f>M112*$E$117</f>
        <v>22.400000000000002</v>
      </c>
      <c r="N117" s="227"/>
      <c r="O117" s="227">
        <f>O112*$E$117</f>
        <v>22.400000000000002</v>
      </c>
      <c r="P117" s="227"/>
      <c r="Q117" s="227">
        <f>Q112*$E$117</f>
        <v>40</v>
      </c>
      <c r="R117" s="227"/>
      <c r="S117" s="227">
        <f>S112*$E$117</f>
        <v>40</v>
      </c>
      <c r="T117" s="227"/>
      <c r="U117" s="291">
        <f>SUM(G117:T117)</f>
        <v>167.20000000000002</v>
      </c>
      <c r="V117" s="291"/>
      <c r="W117" s="129"/>
      <c r="X117" s="1" t="str">
        <f>H98</f>
        <v>Bier (z.B. 0,3l)</v>
      </c>
      <c r="AA117" s="275">
        <v>0</v>
      </c>
      <c r="AB117" s="275"/>
      <c r="AC117" s="39">
        <f>K98*AA117</f>
        <v>0</v>
      </c>
      <c r="AD117" s="39">
        <f>AA117*M98</f>
        <v>0</v>
      </c>
    </row>
    <row r="118" spans="2:30" x14ac:dyDescent="0.25">
      <c r="C118" s="1" t="s">
        <v>246</v>
      </c>
      <c r="E118" s="183">
        <v>1.2</v>
      </c>
      <c r="G118" s="224">
        <f>G117*$E$118</f>
        <v>0</v>
      </c>
      <c r="H118" s="224">
        <f t="shared" ref="H118:T118" si="1">H117*$E$118</f>
        <v>0</v>
      </c>
      <c r="I118" s="224">
        <f t="shared" si="1"/>
        <v>24</v>
      </c>
      <c r="J118" s="224">
        <f t="shared" si="1"/>
        <v>0</v>
      </c>
      <c r="K118" s="224">
        <f t="shared" si="1"/>
        <v>26.880000000000003</v>
      </c>
      <c r="L118" s="224">
        <f t="shared" si="1"/>
        <v>0</v>
      </c>
      <c r="M118" s="224">
        <f t="shared" si="1"/>
        <v>26.880000000000003</v>
      </c>
      <c r="N118" s="224">
        <f t="shared" si="1"/>
        <v>0</v>
      </c>
      <c r="O118" s="224">
        <f t="shared" si="1"/>
        <v>26.880000000000003</v>
      </c>
      <c r="P118" s="224">
        <f t="shared" si="1"/>
        <v>0</v>
      </c>
      <c r="Q118" s="224">
        <f t="shared" si="1"/>
        <v>48</v>
      </c>
      <c r="R118" s="224">
        <f t="shared" si="1"/>
        <v>0</v>
      </c>
      <c r="S118" s="224">
        <f t="shared" si="1"/>
        <v>48</v>
      </c>
      <c r="T118" s="224">
        <f t="shared" si="1"/>
        <v>0</v>
      </c>
      <c r="U118" s="212"/>
      <c r="V118" s="212"/>
      <c r="W118" s="129"/>
      <c r="AA118" s="211"/>
      <c r="AB118" s="211"/>
      <c r="AC118" s="39"/>
      <c r="AD118" s="39"/>
    </row>
    <row r="119" spans="2:30" x14ac:dyDescent="0.25">
      <c r="C119" s="1" t="s">
        <v>133</v>
      </c>
      <c r="G119" s="236">
        <f>IF(ISNUMBER(G110),$AC$122,0)</f>
        <v>0</v>
      </c>
      <c r="H119" s="236"/>
      <c r="I119" s="236">
        <f>IF(ISNUMBER(I110),$AC$122,0)</f>
        <v>2.21</v>
      </c>
      <c r="J119" s="236"/>
      <c r="K119" s="230">
        <f>IF(ISNUMBER(K110),$AC$122,0)</f>
        <v>2.21</v>
      </c>
      <c r="L119" s="230"/>
      <c r="M119" s="230">
        <f>IF(ISNUMBER(M110),$AC$122,0)</f>
        <v>2.21</v>
      </c>
      <c r="N119" s="230"/>
      <c r="O119" s="230">
        <f>IF(ISNUMBER(O110),$AC$122,0)</f>
        <v>2.21</v>
      </c>
      <c r="P119" s="230"/>
      <c r="Q119" s="230">
        <f>IF(ISNUMBER(Q110),$AC$122,0)</f>
        <v>2.21</v>
      </c>
      <c r="R119" s="230"/>
      <c r="S119" s="230">
        <f>IF(ISNUMBER(S110),$AC$122,0)</f>
        <v>2.21</v>
      </c>
      <c r="T119" s="231"/>
      <c r="U119" s="292">
        <f>AC122</f>
        <v>2.21</v>
      </c>
      <c r="V119" s="292"/>
      <c r="W119" s="129"/>
      <c r="X119" s="1" t="str">
        <f>H99</f>
        <v>Wein &amp; Sekt (z.B. 0,1l)</v>
      </c>
      <c r="AA119" s="275">
        <v>0.1</v>
      </c>
      <c r="AB119" s="275"/>
      <c r="AC119" s="39">
        <f>K99*AA119</f>
        <v>0.45</v>
      </c>
      <c r="AD119" s="39">
        <f>AA119*M99</f>
        <v>0.2</v>
      </c>
    </row>
    <row r="120" spans="2:30" x14ac:dyDescent="0.25">
      <c r="C120" s="1" t="s">
        <v>141</v>
      </c>
      <c r="G120" s="236">
        <f>G118*G119</f>
        <v>0</v>
      </c>
      <c r="H120" s="236"/>
      <c r="I120" s="236">
        <f>I118*I119</f>
        <v>53.04</v>
      </c>
      <c r="J120" s="236"/>
      <c r="K120" s="236">
        <f>K118*K119</f>
        <v>59.404800000000002</v>
      </c>
      <c r="L120" s="236"/>
      <c r="M120" s="236">
        <f>M118*M119</f>
        <v>59.404800000000002</v>
      </c>
      <c r="N120" s="236"/>
      <c r="O120" s="236">
        <f>O118*O119</f>
        <v>59.404800000000002</v>
      </c>
      <c r="P120" s="236"/>
      <c r="Q120" s="236">
        <f>Q118*Q119</f>
        <v>106.08</v>
      </c>
      <c r="R120" s="236"/>
      <c r="S120" s="236">
        <f>S118*S119</f>
        <v>106.08</v>
      </c>
      <c r="T120" s="236"/>
      <c r="U120" s="294">
        <f>SUM(G120:T120)</f>
        <v>443.4144</v>
      </c>
      <c r="V120" s="294"/>
      <c r="W120" s="130"/>
      <c r="X120" s="1" t="str">
        <f>H100</f>
        <v>Spirituosen (z.B. 0,1l)</v>
      </c>
      <c r="AA120" s="275">
        <v>0</v>
      </c>
      <c r="AB120" s="275"/>
      <c r="AC120" s="39">
        <f>K100*AA120</f>
        <v>0</v>
      </c>
      <c r="AD120" s="39">
        <f>AA120*M100</f>
        <v>0</v>
      </c>
    </row>
    <row r="121" spans="2:30" ht="3.75" customHeight="1" x14ac:dyDescent="0.25">
      <c r="G121" s="137"/>
      <c r="H121" s="137"/>
      <c r="I121" s="134"/>
      <c r="J121" s="134"/>
      <c r="K121" s="137"/>
      <c r="L121" s="137"/>
      <c r="M121" s="137"/>
      <c r="N121" s="137"/>
      <c r="O121" s="137"/>
      <c r="P121" s="137"/>
      <c r="Q121" s="137"/>
      <c r="R121" s="137"/>
      <c r="S121" s="137"/>
      <c r="T121" s="193"/>
      <c r="U121" s="206"/>
      <c r="V121" s="206"/>
      <c r="W121" s="130"/>
      <c r="AA121" s="135"/>
      <c r="AB121" s="135"/>
      <c r="AC121" s="39"/>
      <c r="AD121" s="39"/>
    </row>
    <row r="122" spans="2:30" x14ac:dyDescent="0.25">
      <c r="B122" s="40" t="s">
        <v>0</v>
      </c>
      <c r="G122" s="264">
        <f>G116+G120</f>
        <v>0</v>
      </c>
      <c r="H122" s="264"/>
      <c r="I122" s="263">
        <f>I116+I120</f>
        <v>112.03999999999999</v>
      </c>
      <c r="J122" s="263"/>
      <c r="K122" s="264">
        <f>K116+K120</f>
        <v>125.48480000000001</v>
      </c>
      <c r="L122" s="264"/>
      <c r="M122" s="264">
        <f>M116+M120</f>
        <v>125.48480000000001</v>
      </c>
      <c r="N122" s="264"/>
      <c r="O122" s="264">
        <f>O116+O120</f>
        <v>125.48480000000001</v>
      </c>
      <c r="P122" s="264"/>
      <c r="Q122" s="264">
        <f>Q116+Q120</f>
        <v>224.07999999999998</v>
      </c>
      <c r="R122" s="264"/>
      <c r="S122" s="264">
        <f>S116+S120</f>
        <v>224.07999999999998</v>
      </c>
      <c r="T122" s="269"/>
      <c r="U122" s="294">
        <f>SUM(G122:T122)</f>
        <v>936.6543999999999</v>
      </c>
      <c r="V122" s="294"/>
      <c r="W122" s="128"/>
      <c r="X122" s="1" t="s">
        <v>138</v>
      </c>
      <c r="AA122" s="293">
        <f>SUM(AA115:AA120)</f>
        <v>1</v>
      </c>
      <c r="AB122" s="293"/>
      <c r="AC122" s="126">
        <f>SUM(AC115:AC120)</f>
        <v>2.21</v>
      </c>
      <c r="AD122" s="39">
        <f>SUM(AD115:AD120)</f>
        <v>0.95</v>
      </c>
    </row>
    <row r="123" spans="2:30" x14ac:dyDescent="0.25">
      <c r="G123" s="3"/>
      <c r="H123" s="3"/>
      <c r="I123" s="3"/>
      <c r="J123" s="3"/>
      <c r="K123" s="3"/>
      <c r="L123" s="3"/>
      <c r="M123" s="3"/>
      <c r="N123" s="3"/>
      <c r="O123" s="3"/>
      <c r="P123" s="3"/>
      <c r="Q123" s="3"/>
      <c r="R123" s="3"/>
      <c r="S123" s="3"/>
      <c r="T123" s="188"/>
      <c r="U123" s="204"/>
      <c r="V123" s="204"/>
      <c r="W123" s="3"/>
    </row>
    <row r="124" spans="2:30" x14ac:dyDescent="0.25">
      <c r="B124" s="40" t="s">
        <v>126</v>
      </c>
      <c r="F124" s="50"/>
      <c r="G124" s="158">
        <f>IF(ISNUMBER(G84),G84,"Geschl.")</f>
        <v>0.5</v>
      </c>
      <c r="H124" s="158">
        <f>IF(ISNUMBER(G124),H84,"Geschl.")</f>
        <v>0.58333333333333337</v>
      </c>
      <c r="I124" s="158">
        <f>IF(ISNUMBER(I84),I84,"Geschl.")</f>
        <v>0.5</v>
      </c>
      <c r="J124" s="158">
        <f>IF(ISNUMBER(I124),J84,"Geschl.")</f>
        <v>0.58333333333333337</v>
      </c>
      <c r="K124" s="158">
        <f>IF(ISNUMBER(K84),K84,"Geschl.")</f>
        <v>0.5</v>
      </c>
      <c r="L124" s="158">
        <f>IF(ISNUMBER(K124),L84,"Geschl.")</f>
        <v>0.58333333333333337</v>
      </c>
      <c r="M124" s="158">
        <f>IF(ISNUMBER(M84),M84,"Geschl.")</f>
        <v>0.5</v>
      </c>
      <c r="N124" s="158">
        <f>IF(ISNUMBER(M124),N84,"Geschl.")</f>
        <v>0.58333333333333337</v>
      </c>
      <c r="O124" s="158">
        <f>IF(ISNUMBER(O84),O84,"Geschl.")</f>
        <v>0.5</v>
      </c>
      <c r="P124" s="158">
        <f>IF(ISNUMBER(O124),P84,"Geschl.")</f>
        <v>0.58333333333333337</v>
      </c>
      <c r="Q124" s="158">
        <f>IF(ISNUMBER(Q84),Q84,"Geschl.")</f>
        <v>0.5</v>
      </c>
      <c r="R124" s="158">
        <f>IF(ISNUMBER(Q124),R84,"Geschl.")</f>
        <v>0.58333333333333337</v>
      </c>
      <c r="S124" s="158" t="str">
        <f>IF(ISNUMBER(S84),S84,"Geschl.")</f>
        <v>Geschl.</v>
      </c>
      <c r="T124" s="191" t="str">
        <f>IF(ISNUMBER(S124),T84,"Geschl.")</f>
        <v>Geschl.</v>
      </c>
      <c r="U124" s="204"/>
      <c r="V124" s="204"/>
      <c r="W124" s="127"/>
    </row>
    <row r="125" spans="2:30" ht="3.75" customHeight="1" x14ac:dyDescent="0.25">
      <c r="B125" s="40"/>
      <c r="F125" s="50"/>
      <c r="G125" s="87"/>
      <c r="H125" s="87"/>
      <c r="I125" s="87"/>
      <c r="J125" s="87"/>
      <c r="K125" s="87"/>
      <c r="L125" s="87"/>
      <c r="M125" s="87"/>
      <c r="N125" s="87"/>
      <c r="O125" s="87"/>
      <c r="P125" s="87"/>
      <c r="Q125" s="87"/>
      <c r="R125" s="87"/>
      <c r="S125" s="87"/>
      <c r="T125" s="192"/>
      <c r="U125" s="204"/>
      <c r="V125" s="204"/>
      <c r="W125" s="127"/>
    </row>
    <row r="126" spans="2:30" x14ac:dyDescent="0.25">
      <c r="B126" s="40"/>
      <c r="C126" s="1" t="s">
        <v>175</v>
      </c>
      <c r="F126" s="50"/>
      <c r="G126" s="228">
        <v>30</v>
      </c>
      <c r="H126" s="228"/>
      <c r="I126" s="228">
        <v>30</v>
      </c>
      <c r="J126" s="228"/>
      <c r="K126" s="228">
        <v>30</v>
      </c>
      <c r="L126" s="228"/>
      <c r="M126" s="228">
        <v>30</v>
      </c>
      <c r="N126" s="228"/>
      <c r="O126" s="228">
        <v>30</v>
      </c>
      <c r="P126" s="228"/>
      <c r="Q126" s="228">
        <v>25</v>
      </c>
      <c r="R126" s="228"/>
      <c r="S126" s="228"/>
      <c r="T126" s="229"/>
      <c r="U126" s="291">
        <f>SUM(G126:T126)</f>
        <v>175</v>
      </c>
      <c r="V126" s="291"/>
      <c r="W126" s="127"/>
    </row>
    <row r="127" spans="2:30" s="21" customFormat="1" ht="3.75" customHeight="1" x14ac:dyDescent="0.25">
      <c r="B127" s="157"/>
      <c r="F127" s="154"/>
      <c r="G127" s="155"/>
      <c r="H127" s="155"/>
      <c r="I127" s="155"/>
      <c r="J127" s="155"/>
      <c r="K127" s="155"/>
      <c r="L127" s="155"/>
      <c r="M127" s="155"/>
      <c r="N127" s="155"/>
      <c r="O127" s="155"/>
      <c r="P127" s="155"/>
      <c r="Q127" s="155"/>
      <c r="R127" s="155"/>
      <c r="S127" s="155"/>
      <c r="T127" s="190"/>
      <c r="U127" s="207"/>
      <c r="V127" s="207"/>
      <c r="W127" s="156"/>
    </row>
    <row r="128" spans="2:30" x14ac:dyDescent="0.25">
      <c r="B128" s="40"/>
      <c r="C128" s="1" t="s">
        <v>213</v>
      </c>
      <c r="E128" s="186">
        <v>0.8</v>
      </c>
      <c r="G128" s="227">
        <f>G126*$E$128</f>
        <v>24</v>
      </c>
      <c r="H128" s="227"/>
      <c r="I128" s="227">
        <f>I126*$E$128</f>
        <v>24</v>
      </c>
      <c r="J128" s="227"/>
      <c r="K128" s="227">
        <f>K126*$E$128</f>
        <v>24</v>
      </c>
      <c r="L128" s="227"/>
      <c r="M128" s="227">
        <f>M126*$E$128</f>
        <v>24</v>
      </c>
      <c r="N128" s="227"/>
      <c r="O128" s="227">
        <f>O126*$E$128</f>
        <v>24</v>
      </c>
      <c r="P128" s="227"/>
      <c r="Q128" s="227">
        <f>Q126*$E$128</f>
        <v>20</v>
      </c>
      <c r="R128" s="227"/>
      <c r="S128" s="227">
        <f>S126*$E$128</f>
        <v>0</v>
      </c>
      <c r="T128" s="227"/>
      <c r="U128" s="291">
        <f>SUM(G128:T128)</f>
        <v>140</v>
      </c>
      <c r="V128" s="291"/>
      <c r="W128" s="131"/>
      <c r="X128" s="132" t="s">
        <v>149</v>
      </c>
      <c r="Y128" s="132"/>
      <c r="Z128" s="132"/>
      <c r="AA128" s="132" t="s">
        <v>136</v>
      </c>
      <c r="AB128" s="132"/>
      <c r="AC128" s="133" t="s">
        <v>102</v>
      </c>
      <c r="AD128" s="1" t="s">
        <v>1</v>
      </c>
    </row>
    <row r="129" spans="2:30" x14ac:dyDescent="0.25">
      <c r="C129" s="1" t="s">
        <v>147</v>
      </c>
      <c r="G129" s="236">
        <f>IF(ISNUMBER(G124),$K$93,0)</f>
        <v>8.8000000000000007</v>
      </c>
      <c r="H129" s="236"/>
      <c r="I129" s="236">
        <f>IF(ISNUMBER(I124),$K$93,0)</f>
        <v>8.8000000000000007</v>
      </c>
      <c r="J129" s="236"/>
      <c r="K129" s="236">
        <f>IF(ISNUMBER(K124),$K$93,0)</f>
        <v>8.8000000000000007</v>
      </c>
      <c r="L129" s="236"/>
      <c r="M129" s="236">
        <f>IF(ISNUMBER(M124),$K$93,0)</f>
        <v>8.8000000000000007</v>
      </c>
      <c r="N129" s="236"/>
      <c r="O129" s="236">
        <f>IF(ISNUMBER(O124),$K$93,0)</f>
        <v>8.8000000000000007</v>
      </c>
      <c r="P129" s="236"/>
      <c r="Q129" s="236">
        <f>IF(ISNUMBER(Q124),$K$93,0)</f>
        <v>8.8000000000000007</v>
      </c>
      <c r="R129" s="236"/>
      <c r="S129" s="236">
        <f>IF(ISNUMBER(S124),$K$93,0)</f>
        <v>0</v>
      </c>
      <c r="T129" s="276"/>
      <c r="U129" s="208"/>
      <c r="V129" s="208"/>
      <c r="W129" s="129"/>
      <c r="X129" s="125" t="str">
        <f>H96</f>
        <v>Kaffe, Tee, etc.</v>
      </c>
      <c r="AA129" s="275">
        <v>0.2</v>
      </c>
      <c r="AB129" s="275"/>
      <c r="AC129" s="39">
        <f>AA129*K96</f>
        <v>0.38</v>
      </c>
      <c r="AD129" s="39">
        <f>AA129*M96</f>
        <v>0.2</v>
      </c>
    </row>
    <row r="130" spans="2:30" x14ac:dyDescent="0.25">
      <c r="C130" s="1" t="s">
        <v>145</v>
      </c>
      <c r="G130" s="236">
        <f>G128*G129</f>
        <v>211.20000000000002</v>
      </c>
      <c r="H130" s="236"/>
      <c r="I130" s="236">
        <f>I128*I129</f>
        <v>211.20000000000002</v>
      </c>
      <c r="J130" s="236"/>
      <c r="K130" s="236">
        <f>K128*K129</f>
        <v>211.20000000000002</v>
      </c>
      <c r="L130" s="236"/>
      <c r="M130" s="236">
        <f>M128*M129</f>
        <v>211.20000000000002</v>
      </c>
      <c r="N130" s="236"/>
      <c r="O130" s="236">
        <f>O128*O129</f>
        <v>211.20000000000002</v>
      </c>
      <c r="P130" s="236"/>
      <c r="Q130" s="236">
        <f>Q128*Q129</f>
        <v>176</v>
      </c>
      <c r="R130" s="236"/>
      <c r="S130" s="236">
        <f>S128*S129</f>
        <v>0</v>
      </c>
      <c r="T130" s="276"/>
      <c r="U130" s="294">
        <f>SUM(G130:T130)</f>
        <v>1232</v>
      </c>
      <c r="V130" s="294"/>
      <c r="W130" s="130"/>
      <c r="X130" s="125" t="str">
        <f>H97</f>
        <v>Softdrinks (z.B. 0,3l)</v>
      </c>
      <c r="AA130" s="275">
        <v>0.5</v>
      </c>
      <c r="AB130" s="275"/>
      <c r="AC130" s="39">
        <f>AA130*K97</f>
        <v>1</v>
      </c>
      <c r="AD130" s="39">
        <f>AA130*M97</f>
        <v>0.35</v>
      </c>
    </row>
    <row r="131" spans="2:30" x14ac:dyDescent="0.25">
      <c r="C131" s="1" t="s">
        <v>250</v>
      </c>
      <c r="E131" s="217">
        <v>0.5</v>
      </c>
      <c r="G131" s="227">
        <f>G126*$E$131</f>
        <v>15</v>
      </c>
      <c r="H131" s="227"/>
      <c r="I131" s="227">
        <f>I126*$E$131</f>
        <v>15</v>
      </c>
      <c r="J131" s="227"/>
      <c r="K131" s="227">
        <f>K126*$E$131</f>
        <v>15</v>
      </c>
      <c r="L131" s="227"/>
      <c r="M131" s="227">
        <f>M126*$E$131</f>
        <v>15</v>
      </c>
      <c r="N131" s="227"/>
      <c r="O131" s="227">
        <f>O126*$E$131</f>
        <v>15</v>
      </c>
      <c r="P131" s="227"/>
      <c r="Q131" s="227">
        <f>Q126*$E$131</f>
        <v>12.5</v>
      </c>
      <c r="R131" s="227"/>
      <c r="S131" s="227">
        <f>S126*$E$131</f>
        <v>0</v>
      </c>
      <c r="T131" s="227"/>
      <c r="U131" s="291">
        <f>SUM(G131:T131)</f>
        <v>87.5</v>
      </c>
      <c r="V131" s="291"/>
      <c r="W131" s="129"/>
      <c r="X131" s="125" t="str">
        <f>H98</f>
        <v>Bier (z.B. 0,3l)</v>
      </c>
      <c r="AA131" s="275">
        <v>0.1</v>
      </c>
      <c r="AB131" s="275"/>
      <c r="AC131" s="39">
        <f>AA131*K98</f>
        <v>0.2</v>
      </c>
      <c r="AD131" s="39">
        <f>AA131*M98</f>
        <v>8.0000000000000016E-2</v>
      </c>
    </row>
    <row r="132" spans="2:30" x14ac:dyDescent="0.25">
      <c r="C132" s="1" t="s">
        <v>246</v>
      </c>
      <c r="E132" s="183">
        <v>1.1000000000000001</v>
      </c>
      <c r="G132" s="224">
        <f>G131*$E$132</f>
        <v>16.5</v>
      </c>
      <c r="H132" s="224">
        <f>G131*$E$132</f>
        <v>16.5</v>
      </c>
      <c r="I132" s="224">
        <f>I131*$E$132</f>
        <v>16.5</v>
      </c>
      <c r="J132" s="224">
        <f>I131*$E$132</f>
        <v>16.5</v>
      </c>
      <c r="K132" s="224">
        <f>K131*$E$132</f>
        <v>16.5</v>
      </c>
      <c r="L132" s="224">
        <f>K131*$E$132</f>
        <v>16.5</v>
      </c>
      <c r="M132" s="224">
        <f>M131*$E$132</f>
        <v>16.5</v>
      </c>
      <c r="N132" s="224">
        <f>M131*$E$132</f>
        <v>16.5</v>
      </c>
      <c r="O132" s="224">
        <f>O131*$E$132</f>
        <v>16.5</v>
      </c>
      <c r="P132" s="224">
        <f>O131*$E$132</f>
        <v>16.5</v>
      </c>
      <c r="Q132" s="224">
        <f>Q131*$E$132</f>
        <v>13.750000000000002</v>
      </c>
      <c r="R132" s="224">
        <f>Q131*$E$132</f>
        <v>13.750000000000002</v>
      </c>
      <c r="S132" s="224">
        <f>S131*$E$132</f>
        <v>0</v>
      </c>
      <c r="T132" s="224">
        <f>S131*$E$132</f>
        <v>0</v>
      </c>
      <c r="U132" s="212"/>
      <c r="V132" s="212"/>
      <c r="W132" s="129"/>
      <c r="X132" s="125"/>
      <c r="AA132" s="211"/>
      <c r="AB132" s="211"/>
      <c r="AC132" s="39"/>
      <c r="AD132" s="39"/>
    </row>
    <row r="133" spans="2:30" x14ac:dyDescent="0.25">
      <c r="C133" s="1" t="s">
        <v>133</v>
      </c>
      <c r="G133" s="236">
        <f>IF(ISNUMBER(G124),$AC$136,0)</f>
        <v>2.48</v>
      </c>
      <c r="H133" s="236"/>
      <c r="I133" s="236">
        <f>IF(ISNUMBER(I124),$AC$136,0)</f>
        <v>2.48</v>
      </c>
      <c r="J133" s="236"/>
      <c r="K133" s="236">
        <f>IF(ISNUMBER(K124),$AC$136,0)</f>
        <v>2.48</v>
      </c>
      <c r="L133" s="236"/>
      <c r="M133" s="236">
        <f>IF(ISNUMBER(M124),$AC$136,0)</f>
        <v>2.48</v>
      </c>
      <c r="N133" s="236"/>
      <c r="O133" s="236">
        <f>IF(ISNUMBER(O124),$AC$136,0)</f>
        <v>2.48</v>
      </c>
      <c r="P133" s="236"/>
      <c r="Q133" s="236">
        <f>IF(ISNUMBER(Q124),$AC$136,0)</f>
        <v>2.48</v>
      </c>
      <c r="R133" s="236"/>
      <c r="S133" s="236">
        <f>IF(ISNUMBER(S124),$AC$136,0)</f>
        <v>0</v>
      </c>
      <c r="T133" s="236"/>
      <c r="U133" s="292">
        <f>AC136</f>
        <v>2.48</v>
      </c>
      <c r="V133" s="292"/>
      <c r="W133" s="129"/>
      <c r="X133" s="125" t="str">
        <f>H99</f>
        <v>Wein &amp; Sekt (z.B. 0,1l)</v>
      </c>
      <c r="AA133" s="275">
        <v>0.2</v>
      </c>
      <c r="AB133" s="275"/>
      <c r="AC133" s="39">
        <f>AA133*K99</f>
        <v>0.9</v>
      </c>
      <c r="AD133" s="39">
        <f>AA133*M99</f>
        <v>0.4</v>
      </c>
    </row>
    <row r="134" spans="2:30" x14ac:dyDescent="0.25">
      <c r="C134" s="1" t="s">
        <v>146</v>
      </c>
      <c r="G134" s="236">
        <f>G132*G133</f>
        <v>40.92</v>
      </c>
      <c r="H134" s="236"/>
      <c r="I134" s="236">
        <f>I132*I133</f>
        <v>40.92</v>
      </c>
      <c r="J134" s="236"/>
      <c r="K134" s="236">
        <f>K132*K133</f>
        <v>40.92</v>
      </c>
      <c r="L134" s="236"/>
      <c r="M134" s="236">
        <f>M132*M133</f>
        <v>40.92</v>
      </c>
      <c r="N134" s="236"/>
      <c r="O134" s="236">
        <f>O132*O133</f>
        <v>40.92</v>
      </c>
      <c r="P134" s="236"/>
      <c r="Q134" s="236">
        <f>Q132*Q133</f>
        <v>34.1</v>
      </c>
      <c r="R134" s="236"/>
      <c r="S134" s="236">
        <f>S132*S133</f>
        <v>0</v>
      </c>
      <c r="T134" s="236"/>
      <c r="U134" s="294">
        <f>SUM(G134:T134)</f>
        <v>238.70000000000002</v>
      </c>
      <c r="V134" s="294"/>
      <c r="W134" s="130"/>
      <c r="X134" s="125" t="str">
        <f>H100</f>
        <v>Spirituosen (z.B. 0,1l)</v>
      </c>
      <c r="AA134" s="297">
        <v>0</v>
      </c>
      <c r="AB134" s="297"/>
      <c r="AC134" s="39">
        <f>AA134*K100</f>
        <v>0</v>
      </c>
      <c r="AD134" s="39">
        <f>AA134*M100</f>
        <v>0</v>
      </c>
    </row>
    <row r="135" spans="2:30" ht="3.75" customHeight="1" x14ac:dyDescent="0.25">
      <c r="G135" s="134"/>
      <c r="H135" s="134"/>
      <c r="I135" s="134"/>
      <c r="J135" s="134"/>
      <c r="K135" s="134"/>
      <c r="L135" s="134"/>
      <c r="M135" s="134"/>
      <c r="N135" s="134"/>
      <c r="O135" s="134"/>
      <c r="P135" s="134"/>
      <c r="Q135" s="134"/>
      <c r="R135" s="134"/>
      <c r="S135" s="134"/>
      <c r="T135" s="189"/>
      <c r="U135" s="206"/>
      <c r="V135" s="206"/>
      <c r="W135" s="130"/>
      <c r="X135" s="125"/>
      <c r="AA135" s="135"/>
      <c r="AB135" s="135"/>
      <c r="AC135" s="39"/>
    </row>
    <row r="136" spans="2:30" x14ac:dyDescent="0.25">
      <c r="B136" s="40" t="s">
        <v>0</v>
      </c>
      <c r="G136" s="263">
        <f>G130+G134</f>
        <v>252.12</v>
      </c>
      <c r="H136" s="263"/>
      <c r="I136" s="263">
        <f>I130+I134</f>
        <v>252.12</v>
      </c>
      <c r="J136" s="263"/>
      <c r="K136" s="263">
        <f>K130+K134</f>
        <v>252.12</v>
      </c>
      <c r="L136" s="263"/>
      <c r="M136" s="263">
        <f>M130+M134</f>
        <v>252.12</v>
      </c>
      <c r="N136" s="263"/>
      <c r="O136" s="263">
        <f>O130+O134</f>
        <v>252.12</v>
      </c>
      <c r="P136" s="263"/>
      <c r="Q136" s="263">
        <f>Q130+Q134</f>
        <v>210.1</v>
      </c>
      <c r="R136" s="263"/>
      <c r="S136" s="263">
        <f>S130+S134</f>
        <v>0</v>
      </c>
      <c r="T136" s="272"/>
      <c r="U136" s="294">
        <f>SUM(G136:T136)</f>
        <v>1470.6999999999998</v>
      </c>
      <c r="V136" s="294"/>
      <c r="W136" s="128"/>
      <c r="X136" s="1" t="s">
        <v>138</v>
      </c>
      <c r="AA136" s="295">
        <f>SUM(AA129:AA134)</f>
        <v>1</v>
      </c>
      <c r="AB136" s="295"/>
      <c r="AC136" s="126">
        <f>SUM(AC129:AC134)</f>
        <v>2.48</v>
      </c>
      <c r="AD136" s="39">
        <f>SUM(AD129:AD134)</f>
        <v>1.0300000000000002</v>
      </c>
    </row>
    <row r="137" spans="2:30" x14ac:dyDescent="0.25">
      <c r="T137" s="188"/>
      <c r="U137" s="209"/>
      <c r="V137" s="209"/>
    </row>
    <row r="138" spans="2:30" x14ac:dyDescent="0.25">
      <c r="B138" s="40" t="s">
        <v>125</v>
      </c>
      <c r="F138" s="50"/>
      <c r="G138" s="158" t="str">
        <f>IF(ISNUMBER(G85),G85,"Geschl.")</f>
        <v>Geschl.</v>
      </c>
      <c r="H138" s="158" t="str">
        <f>IF(ISNUMBER(G138),H85,"Geschl.")</f>
        <v>Geschl.</v>
      </c>
      <c r="I138" s="158">
        <f>IF(ISNUMBER(I85),I85,"Geschl.")</f>
        <v>0.70833333333333337</v>
      </c>
      <c r="J138" s="158">
        <f>IF(ISNUMBER(I138),J85,"Geschl.")</f>
        <v>0.875</v>
      </c>
      <c r="K138" s="158">
        <f>IF(ISNUMBER(K85),K85,"Geschl.")</f>
        <v>0.70833333333333337</v>
      </c>
      <c r="L138" s="158">
        <f>IF(ISNUMBER(K138),L85,"Geschl.")</f>
        <v>0.875</v>
      </c>
      <c r="M138" s="158">
        <f>IF(ISNUMBER(M85),M85,"Geschl.")</f>
        <v>0.70833333333333337</v>
      </c>
      <c r="N138" s="158">
        <f>IF(ISNUMBER(M138),N85,"Geschl.")</f>
        <v>0.91666666666666663</v>
      </c>
      <c r="O138" s="158">
        <f>IF(ISNUMBER(O85),O85,"Geschl.")</f>
        <v>0.70833333333333337</v>
      </c>
      <c r="P138" s="158">
        <f>IF(ISNUMBER(O138),P85,"Geschl.")</f>
        <v>0.95833333333333337</v>
      </c>
      <c r="Q138" s="158">
        <f>IF(ISNUMBER(Q85),Q85,"Geschl.")</f>
        <v>0.70833333333333337</v>
      </c>
      <c r="R138" s="158">
        <f>IF(ISNUMBER(Q138),R85,"Geschl.")</f>
        <v>8.3333333333333329E-2</v>
      </c>
      <c r="S138" s="158" t="str">
        <f>IF(ISNUMBER(S85),S85,"Geschl.")</f>
        <v>Geschl.</v>
      </c>
      <c r="T138" s="191" t="str">
        <f>IF(ISNUMBER(S138),T85,"Geschl.")</f>
        <v>Geschl.</v>
      </c>
      <c r="U138" s="204"/>
      <c r="V138" s="204"/>
      <c r="W138" s="127"/>
    </row>
    <row r="139" spans="2:30" ht="3.75" customHeight="1" x14ac:dyDescent="0.25">
      <c r="B139" s="40"/>
      <c r="F139" s="50"/>
      <c r="G139" s="87"/>
      <c r="H139" s="87"/>
      <c r="I139" s="87"/>
      <c r="J139" s="87"/>
      <c r="K139" s="87"/>
      <c r="L139" s="87"/>
      <c r="M139" s="87"/>
      <c r="N139" s="87"/>
      <c r="O139" s="87"/>
      <c r="P139" s="87"/>
      <c r="Q139" s="87"/>
      <c r="R139" s="87"/>
      <c r="S139" s="87"/>
      <c r="T139" s="192"/>
      <c r="U139" s="204"/>
      <c r="V139" s="204"/>
      <c r="W139" s="127"/>
    </row>
    <row r="140" spans="2:30" x14ac:dyDescent="0.25">
      <c r="B140" s="40"/>
      <c r="C140" s="1" t="s">
        <v>175</v>
      </c>
      <c r="F140" s="50"/>
      <c r="G140" s="228"/>
      <c r="H140" s="228"/>
      <c r="I140" s="228">
        <v>40</v>
      </c>
      <c r="J140" s="228"/>
      <c r="K140" s="228">
        <v>45</v>
      </c>
      <c r="L140" s="228"/>
      <c r="M140" s="228">
        <v>55</v>
      </c>
      <c r="N140" s="228"/>
      <c r="O140" s="228">
        <v>70</v>
      </c>
      <c r="P140" s="228"/>
      <c r="Q140" s="228">
        <v>100</v>
      </c>
      <c r="R140" s="228"/>
      <c r="S140" s="228"/>
      <c r="T140" s="229"/>
      <c r="U140" s="291">
        <f>SUM(G140:T140)</f>
        <v>310</v>
      </c>
      <c r="V140" s="291"/>
      <c r="W140" s="127"/>
    </row>
    <row r="141" spans="2:30" s="21" customFormat="1" ht="3.75" customHeight="1" x14ac:dyDescent="0.25">
      <c r="B141" s="157"/>
      <c r="F141" s="154"/>
      <c r="G141" s="155"/>
      <c r="H141" s="155"/>
      <c r="I141" s="155"/>
      <c r="J141" s="155"/>
      <c r="K141" s="155"/>
      <c r="L141" s="155"/>
      <c r="M141" s="155"/>
      <c r="N141" s="155"/>
      <c r="O141" s="155"/>
      <c r="P141" s="155"/>
      <c r="Q141" s="155"/>
      <c r="R141" s="155"/>
      <c r="S141" s="155"/>
      <c r="T141" s="190"/>
      <c r="U141" s="207"/>
      <c r="V141" s="207"/>
      <c r="W141" s="156"/>
    </row>
    <row r="142" spans="2:30" x14ac:dyDescent="0.25">
      <c r="B142" s="40"/>
      <c r="C142" s="1" t="s">
        <v>213</v>
      </c>
      <c r="E142" s="186">
        <v>0.65</v>
      </c>
      <c r="G142" s="227">
        <f>G140*$E$142</f>
        <v>0</v>
      </c>
      <c r="H142" s="227"/>
      <c r="I142" s="227">
        <f>I140*$E$142</f>
        <v>26</v>
      </c>
      <c r="J142" s="227"/>
      <c r="K142" s="227">
        <f>K140*$E$142</f>
        <v>29.25</v>
      </c>
      <c r="L142" s="227"/>
      <c r="M142" s="227">
        <f>M140*$E$142</f>
        <v>35.75</v>
      </c>
      <c r="N142" s="227"/>
      <c r="O142" s="227">
        <f>O140*$E$142</f>
        <v>45.5</v>
      </c>
      <c r="P142" s="227"/>
      <c r="Q142" s="227">
        <f>Q140*$E$142</f>
        <v>65</v>
      </c>
      <c r="R142" s="227"/>
      <c r="S142" s="227">
        <f>S140*$E$142</f>
        <v>0</v>
      </c>
      <c r="T142" s="227"/>
      <c r="U142" s="291">
        <f>SUM(G142:T142)</f>
        <v>201.5</v>
      </c>
      <c r="V142" s="291"/>
      <c r="W142" s="131"/>
      <c r="X142" s="132" t="s">
        <v>155</v>
      </c>
      <c r="Y142" s="132"/>
      <c r="Z142" s="132"/>
      <c r="AA142" s="132" t="s">
        <v>136</v>
      </c>
      <c r="AB142" s="132"/>
      <c r="AC142" s="133" t="s">
        <v>102</v>
      </c>
      <c r="AD142" s="1" t="s">
        <v>1</v>
      </c>
    </row>
    <row r="143" spans="2:30" x14ac:dyDescent="0.25">
      <c r="C143" s="1" t="s">
        <v>150</v>
      </c>
      <c r="G143" s="236">
        <f>IF(ISNUMBER(G138),$K$93,0)</f>
        <v>0</v>
      </c>
      <c r="H143" s="236"/>
      <c r="I143" s="236">
        <f>IF(ISNUMBER(I138),$K$93,0)</f>
        <v>8.8000000000000007</v>
      </c>
      <c r="J143" s="236"/>
      <c r="K143" s="236">
        <f>IF(ISNUMBER(K138),$K$93,0)</f>
        <v>8.8000000000000007</v>
      </c>
      <c r="L143" s="236"/>
      <c r="M143" s="236">
        <f>IF(ISNUMBER(M138),$K$93,0)</f>
        <v>8.8000000000000007</v>
      </c>
      <c r="N143" s="236"/>
      <c r="O143" s="236">
        <f>IF(ISNUMBER(O138),$K$93,0)</f>
        <v>8.8000000000000007</v>
      </c>
      <c r="P143" s="236"/>
      <c r="Q143" s="236">
        <f>IF(ISNUMBER(Q138),$K$93,0)</f>
        <v>8.8000000000000007</v>
      </c>
      <c r="R143" s="236"/>
      <c r="S143" s="236">
        <f>IF(ISNUMBER(S138),$K$93,0)</f>
        <v>0</v>
      </c>
      <c r="T143" s="276"/>
      <c r="U143" s="208"/>
      <c r="V143" s="208"/>
      <c r="W143" s="129"/>
      <c r="X143" s="125" t="str">
        <f>H96</f>
        <v>Kaffe, Tee, etc.</v>
      </c>
      <c r="AA143" s="275">
        <v>0.1</v>
      </c>
      <c r="AB143" s="275"/>
      <c r="AC143" s="39">
        <f>AA143*K96</f>
        <v>0.19</v>
      </c>
      <c r="AD143" s="39">
        <f>AA143*M96</f>
        <v>0.1</v>
      </c>
    </row>
    <row r="144" spans="2:30" x14ac:dyDescent="0.25">
      <c r="C144" s="1" t="s">
        <v>151</v>
      </c>
      <c r="G144" s="236">
        <f>G142*G143</f>
        <v>0</v>
      </c>
      <c r="H144" s="236"/>
      <c r="I144" s="236">
        <f>I142*I143</f>
        <v>228.8</v>
      </c>
      <c r="J144" s="236"/>
      <c r="K144" s="236">
        <f>K142*K143</f>
        <v>257.40000000000003</v>
      </c>
      <c r="L144" s="236"/>
      <c r="M144" s="236">
        <f>M142*M143</f>
        <v>314.60000000000002</v>
      </c>
      <c r="N144" s="236"/>
      <c r="O144" s="236">
        <f>O142*O143</f>
        <v>400.40000000000003</v>
      </c>
      <c r="P144" s="236"/>
      <c r="Q144" s="236">
        <f>Q142*Q143</f>
        <v>572</v>
      </c>
      <c r="R144" s="236"/>
      <c r="S144" s="236">
        <f>S142*S143</f>
        <v>0</v>
      </c>
      <c r="T144" s="276"/>
      <c r="U144" s="294">
        <f>SUM(G144:T144)</f>
        <v>1773.2</v>
      </c>
      <c r="V144" s="294"/>
      <c r="W144" s="130"/>
      <c r="X144" s="125" t="str">
        <f>H97</f>
        <v>Softdrinks (z.B. 0,3l)</v>
      </c>
      <c r="AA144" s="275">
        <v>0.3</v>
      </c>
      <c r="AB144" s="275"/>
      <c r="AC144" s="39">
        <f>AA144*K97</f>
        <v>0.6</v>
      </c>
      <c r="AD144" s="39">
        <f>AA144*M97</f>
        <v>0.21</v>
      </c>
    </row>
    <row r="145" spans="2:30" x14ac:dyDescent="0.25">
      <c r="C145" s="1" t="s">
        <v>250</v>
      </c>
      <c r="E145" s="217">
        <v>0.8</v>
      </c>
      <c r="G145" s="227">
        <f>G140*$E$145</f>
        <v>0</v>
      </c>
      <c r="H145" s="227"/>
      <c r="I145" s="227">
        <f>I140*$E$145</f>
        <v>32</v>
      </c>
      <c r="J145" s="227"/>
      <c r="K145" s="227">
        <f>K140*$E$145</f>
        <v>36</v>
      </c>
      <c r="L145" s="227"/>
      <c r="M145" s="227">
        <f>M140*$E$145</f>
        <v>44</v>
      </c>
      <c r="N145" s="227"/>
      <c r="O145" s="227">
        <f>O140*$E$145</f>
        <v>56</v>
      </c>
      <c r="P145" s="227"/>
      <c r="Q145" s="227">
        <f>Q140*$E$145</f>
        <v>80</v>
      </c>
      <c r="R145" s="227"/>
      <c r="S145" s="227">
        <f>S140*$E$145</f>
        <v>0</v>
      </c>
      <c r="T145" s="227"/>
      <c r="U145" s="291">
        <f>SUM(G145:T145)</f>
        <v>248</v>
      </c>
      <c r="V145" s="291"/>
      <c r="W145" s="129"/>
      <c r="X145" s="125" t="str">
        <f>H98</f>
        <v>Bier (z.B. 0,3l)</v>
      </c>
      <c r="AA145" s="275">
        <v>0.2</v>
      </c>
      <c r="AB145" s="275"/>
      <c r="AC145" s="39">
        <f>AA145*K98</f>
        <v>0.4</v>
      </c>
      <c r="AD145" s="39">
        <f>AA145*M98</f>
        <v>0.16000000000000003</v>
      </c>
    </row>
    <row r="146" spans="2:30" x14ac:dyDescent="0.25">
      <c r="C146" s="1" t="s">
        <v>246</v>
      </c>
      <c r="E146" s="183">
        <v>1.5</v>
      </c>
      <c r="G146" s="227">
        <f>G145*$E$146</f>
        <v>0</v>
      </c>
      <c r="H146" s="227">
        <f t="shared" ref="H146:T146" si="2">H145*$E$146</f>
        <v>0</v>
      </c>
      <c r="I146" s="227">
        <f>I145*$E$146</f>
        <v>48</v>
      </c>
      <c r="J146" s="227">
        <f t="shared" si="2"/>
        <v>0</v>
      </c>
      <c r="K146" s="227">
        <f t="shared" si="2"/>
        <v>54</v>
      </c>
      <c r="L146" s="227">
        <f t="shared" si="2"/>
        <v>0</v>
      </c>
      <c r="M146" s="227">
        <f t="shared" si="2"/>
        <v>66</v>
      </c>
      <c r="N146" s="227">
        <f t="shared" si="2"/>
        <v>0</v>
      </c>
      <c r="O146" s="227">
        <f t="shared" si="2"/>
        <v>84</v>
      </c>
      <c r="P146" s="227">
        <f t="shared" si="2"/>
        <v>0</v>
      </c>
      <c r="Q146" s="227">
        <f t="shared" si="2"/>
        <v>120</v>
      </c>
      <c r="R146" s="227">
        <f t="shared" si="2"/>
        <v>0</v>
      </c>
      <c r="S146" s="227">
        <f t="shared" si="2"/>
        <v>0</v>
      </c>
      <c r="T146" s="227">
        <f t="shared" si="2"/>
        <v>0</v>
      </c>
      <c r="U146" s="212"/>
      <c r="V146" s="212"/>
      <c r="W146" s="129"/>
      <c r="X146" s="125"/>
      <c r="AA146" s="211"/>
      <c r="AB146" s="211"/>
      <c r="AC146" s="39"/>
      <c r="AD146" s="39"/>
    </row>
    <row r="147" spans="2:30" x14ac:dyDescent="0.25">
      <c r="C147" s="1" t="s">
        <v>133</v>
      </c>
      <c r="G147" s="236">
        <f>IF(ISNUMBER(G138),$AC$150,0)</f>
        <v>0</v>
      </c>
      <c r="H147" s="236"/>
      <c r="I147" s="236">
        <f>IF(ISNUMBER(I138),$AC$150,0)</f>
        <v>2.99</v>
      </c>
      <c r="J147" s="236"/>
      <c r="K147" s="236">
        <f>IF(ISNUMBER(K138),$AC$150,0)</f>
        <v>2.99</v>
      </c>
      <c r="L147" s="236"/>
      <c r="M147" s="236">
        <f>IF(ISNUMBER(M138),$AC$150,0)</f>
        <v>2.99</v>
      </c>
      <c r="N147" s="236"/>
      <c r="O147" s="236">
        <f>IF(ISNUMBER(O138),$AC$150,0)</f>
        <v>2.99</v>
      </c>
      <c r="P147" s="236"/>
      <c r="Q147" s="236">
        <f>IF(ISNUMBER(Q138),$AC$150,0)</f>
        <v>2.99</v>
      </c>
      <c r="R147" s="236"/>
      <c r="S147" s="236">
        <f>IF(ISNUMBER(S138),$AC$150,0)</f>
        <v>0</v>
      </c>
      <c r="T147" s="276"/>
      <c r="U147" s="292">
        <f>AC150</f>
        <v>2.99</v>
      </c>
      <c r="V147" s="292"/>
      <c r="W147" s="129"/>
      <c r="X147" s="125" t="str">
        <f>H99</f>
        <v>Wein &amp; Sekt (z.B. 0,1l)</v>
      </c>
      <c r="AA147" s="275">
        <v>0.3</v>
      </c>
      <c r="AB147" s="275"/>
      <c r="AC147" s="39">
        <f>AA147*K99</f>
        <v>1.3499999999999999</v>
      </c>
      <c r="AD147" s="39">
        <f>AA147*M99</f>
        <v>0.6</v>
      </c>
    </row>
    <row r="148" spans="2:30" x14ac:dyDescent="0.25">
      <c r="C148" s="1" t="s">
        <v>152</v>
      </c>
      <c r="G148" s="236">
        <f>G146*G147</f>
        <v>0</v>
      </c>
      <c r="H148" s="236"/>
      <c r="I148" s="236">
        <f>I146*I147</f>
        <v>143.52000000000001</v>
      </c>
      <c r="J148" s="236"/>
      <c r="K148" s="236">
        <f>K146*K147</f>
        <v>161.46</v>
      </c>
      <c r="L148" s="236"/>
      <c r="M148" s="236">
        <f>M146*M147</f>
        <v>197.34</v>
      </c>
      <c r="N148" s="236"/>
      <c r="O148" s="236">
        <f>O146*O147</f>
        <v>251.16000000000003</v>
      </c>
      <c r="P148" s="236"/>
      <c r="Q148" s="236">
        <f>Q146*Q147</f>
        <v>358.8</v>
      </c>
      <c r="R148" s="236"/>
      <c r="S148" s="236">
        <f>S146*S147</f>
        <v>0</v>
      </c>
      <c r="T148" s="236"/>
      <c r="U148" s="294">
        <f>SUM(G148:T148)</f>
        <v>1112.28</v>
      </c>
      <c r="V148" s="294"/>
      <c r="W148" s="130"/>
      <c r="X148" s="125" t="str">
        <f>H100</f>
        <v>Spirituosen (z.B. 0,1l)</v>
      </c>
      <c r="AA148" s="275">
        <v>0.1</v>
      </c>
      <c r="AB148" s="275"/>
      <c r="AC148" s="39">
        <f>AA148*K100</f>
        <v>0.45</v>
      </c>
      <c r="AD148" s="39">
        <f>AA148*M100</f>
        <v>0.25</v>
      </c>
    </row>
    <row r="149" spans="2:30" ht="3.75" customHeight="1" x14ac:dyDescent="0.25">
      <c r="G149" s="134"/>
      <c r="H149" s="134"/>
      <c r="I149" s="134"/>
      <c r="J149" s="134"/>
      <c r="K149" s="134"/>
      <c r="L149" s="134"/>
      <c r="M149" s="134"/>
      <c r="N149" s="134"/>
      <c r="O149" s="134"/>
      <c r="P149" s="134"/>
      <c r="Q149" s="134"/>
      <c r="R149" s="134"/>
      <c r="S149" s="134"/>
      <c r="T149" s="189"/>
      <c r="U149" s="206"/>
      <c r="V149" s="206"/>
      <c r="W149" s="130"/>
      <c r="X149" s="125"/>
      <c r="AA149" s="135"/>
      <c r="AB149" s="135"/>
      <c r="AC149" s="39"/>
    </row>
    <row r="150" spans="2:30" x14ac:dyDescent="0.25">
      <c r="B150" s="40" t="s">
        <v>0</v>
      </c>
      <c r="G150" s="263">
        <f>G144+G148</f>
        <v>0</v>
      </c>
      <c r="H150" s="263"/>
      <c r="I150" s="263">
        <f>I144+I148</f>
        <v>372.32000000000005</v>
      </c>
      <c r="J150" s="263"/>
      <c r="K150" s="263">
        <f>K144+K148</f>
        <v>418.86</v>
      </c>
      <c r="L150" s="263"/>
      <c r="M150" s="263">
        <f>M144+M148</f>
        <v>511.94000000000005</v>
      </c>
      <c r="N150" s="263"/>
      <c r="O150" s="263">
        <f>O144+O148</f>
        <v>651.56000000000006</v>
      </c>
      <c r="P150" s="263"/>
      <c r="Q150" s="263">
        <f>Q144+Q148</f>
        <v>930.8</v>
      </c>
      <c r="R150" s="263"/>
      <c r="S150" s="263">
        <f>S144+S148</f>
        <v>0</v>
      </c>
      <c r="T150" s="272"/>
      <c r="U150" s="294">
        <f>SUM(G150:T150)</f>
        <v>2885.4800000000005</v>
      </c>
      <c r="V150" s="294"/>
      <c r="W150" s="128"/>
      <c r="X150" s="1" t="s">
        <v>138</v>
      </c>
      <c r="AA150" s="295">
        <f>SUM(AA143:AA148)</f>
        <v>1.0000000000000002</v>
      </c>
      <c r="AB150" s="295"/>
      <c r="AC150" s="126">
        <f>SUM(AC143:AC148)</f>
        <v>2.99</v>
      </c>
      <c r="AD150" s="39">
        <f>SUM(AD143:AD148)</f>
        <v>1.32</v>
      </c>
    </row>
    <row r="151" spans="2:30" x14ac:dyDescent="0.25">
      <c r="T151" s="188"/>
      <c r="U151" s="210"/>
      <c r="V151" s="210"/>
    </row>
    <row r="152" spans="2:30" s="164" customFormat="1" ht="15" x14ac:dyDescent="0.25">
      <c r="B152" s="163" t="s">
        <v>153</v>
      </c>
      <c r="C152" s="163"/>
      <c r="D152" s="163"/>
      <c r="E152" s="163"/>
      <c r="F152" s="163"/>
      <c r="G152" s="281">
        <f>G122+G136+G150</f>
        <v>252.12</v>
      </c>
      <c r="H152" s="282"/>
      <c r="I152" s="281">
        <f>I122+I136+I150</f>
        <v>736.48</v>
      </c>
      <c r="J152" s="282"/>
      <c r="K152" s="281">
        <f>K122+K136+K150</f>
        <v>796.46479999999997</v>
      </c>
      <c r="L152" s="282"/>
      <c r="M152" s="281">
        <f>M122+M136+M150</f>
        <v>889.54480000000012</v>
      </c>
      <c r="N152" s="282"/>
      <c r="O152" s="281">
        <f>O122+O136+O150</f>
        <v>1029.1648</v>
      </c>
      <c r="P152" s="282"/>
      <c r="Q152" s="281">
        <f>Q122+Q136+Q150</f>
        <v>1364.98</v>
      </c>
      <c r="R152" s="282"/>
      <c r="S152" s="273">
        <f>S122+S136+S150</f>
        <v>224.07999999999998</v>
      </c>
      <c r="T152" s="274"/>
      <c r="U152" s="296">
        <f>SUM(G152:T152)</f>
        <v>5292.8343999999997</v>
      </c>
      <c r="V152" s="296"/>
    </row>
    <row r="153" spans="2:30" ht="13.8" thickBot="1" x14ac:dyDescent="0.3">
      <c r="B153" s="210" t="s">
        <v>180</v>
      </c>
      <c r="C153" s="210"/>
      <c r="D153" s="210"/>
      <c r="E153" s="210"/>
      <c r="F153" s="210"/>
      <c r="G153" s="280">
        <f>G112+G126+G140</f>
        <v>30</v>
      </c>
      <c r="H153" s="280"/>
      <c r="I153" s="280">
        <f>I112+I126+I140</f>
        <v>95</v>
      </c>
      <c r="J153" s="280"/>
      <c r="K153" s="280">
        <f>K112+K126+K140</f>
        <v>103</v>
      </c>
      <c r="L153" s="280"/>
      <c r="M153" s="280">
        <f>M112+M126+M140</f>
        <v>113</v>
      </c>
      <c r="N153" s="280"/>
      <c r="O153" s="280">
        <f>O112+O126+O140</f>
        <v>128</v>
      </c>
      <c r="P153" s="280"/>
      <c r="Q153" s="280">
        <f>Q112+Q126+Q140</f>
        <v>175</v>
      </c>
      <c r="R153" s="280"/>
      <c r="S153" s="251">
        <f>S112+S126+S140</f>
        <v>50</v>
      </c>
      <c r="T153" s="252"/>
      <c r="U153" s="291">
        <f>SUM(G153:T153)</f>
        <v>694</v>
      </c>
      <c r="V153" s="291"/>
      <c r="Y153" s="161"/>
    </row>
    <row r="154" spans="2:30" ht="13.8" thickTop="1" x14ac:dyDescent="0.25">
      <c r="B154" s="210" t="s">
        <v>113</v>
      </c>
      <c r="C154" s="210"/>
      <c r="D154" s="210"/>
      <c r="E154" s="210"/>
      <c r="F154" s="210"/>
      <c r="G154" s="243">
        <f>G152/G153</f>
        <v>8.4039999999999999</v>
      </c>
      <c r="H154" s="243"/>
      <c r="I154" s="243">
        <f>I152/I153</f>
        <v>7.7524210526315791</v>
      </c>
      <c r="J154" s="243"/>
      <c r="K154" s="243">
        <f>K152/K153</f>
        <v>7.7326679611650482</v>
      </c>
      <c r="L154" s="243"/>
      <c r="M154" s="243">
        <f>M152/M153</f>
        <v>7.8720778761061956</v>
      </c>
      <c r="N154" s="243"/>
      <c r="O154" s="243">
        <f>O152/O153</f>
        <v>8.0403500000000001</v>
      </c>
      <c r="P154" s="243"/>
      <c r="Q154" s="243">
        <f>Q152/Q153</f>
        <v>7.7998857142857148</v>
      </c>
      <c r="R154" s="243"/>
      <c r="S154" s="232">
        <f>S152/S153</f>
        <v>4.4815999999999994</v>
      </c>
      <c r="T154" s="233"/>
      <c r="U154" s="243">
        <f>U152/U153</f>
        <v>7.6265625360230542</v>
      </c>
      <c r="V154" s="243"/>
      <c r="AA154" s="196"/>
    </row>
    <row r="157" spans="2:30" ht="13.5" customHeight="1" x14ac:dyDescent="0.3">
      <c r="B157" s="31"/>
      <c r="C157" s="213" t="s">
        <v>227</v>
      </c>
      <c r="E157" s="3"/>
      <c r="F157" s="3"/>
      <c r="G157" s="3"/>
      <c r="H157" s="3"/>
      <c r="I157" s="3"/>
      <c r="J157" s="3"/>
      <c r="K157" s="3"/>
      <c r="L157" s="3"/>
      <c r="M157" s="3"/>
      <c r="N157" s="3"/>
      <c r="O157" s="3"/>
      <c r="P157" s="3"/>
      <c r="Q157" s="3"/>
      <c r="R157" s="3"/>
      <c r="S157" s="3"/>
      <c r="T157" s="3"/>
      <c r="U157" s="3"/>
      <c r="V157" s="3"/>
      <c r="W157" s="3"/>
      <c r="X157" s="3"/>
      <c r="Y157" s="3"/>
      <c r="Z157" s="3"/>
    </row>
    <row r="158" spans="2:30" ht="13.5" customHeight="1" x14ac:dyDescent="0.3">
      <c r="B158" s="31"/>
      <c r="C158" s="213" t="s">
        <v>228</v>
      </c>
      <c r="E158" s="3"/>
      <c r="F158" s="3"/>
      <c r="G158" s="3"/>
      <c r="H158" s="3"/>
      <c r="I158" s="3"/>
      <c r="J158" s="213" t="s">
        <v>243</v>
      </c>
      <c r="K158" s="3"/>
      <c r="L158" s="3"/>
      <c r="M158" s="3"/>
      <c r="N158" s="3"/>
      <c r="O158" s="3"/>
      <c r="P158" s="3"/>
      <c r="Q158" s="3"/>
      <c r="R158" s="3"/>
      <c r="S158" s="3"/>
      <c r="T158" s="3"/>
      <c r="U158" s="3"/>
      <c r="V158" s="3"/>
      <c r="W158" s="3"/>
      <c r="X158" s="3"/>
      <c r="Y158" s="3"/>
      <c r="Z158" s="3"/>
    </row>
    <row r="159" spans="2:30" ht="6" customHeight="1" x14ac:dyDescent="0.25"/>
    <row r="160" spans="2:30" x14ac:dyDescent="0.25">
      <c r="B160" s="37" t="s">
        <v>181</v>
      </c>
      <c r="C160" s="41"/>
      <c r="D160" s="41"/>
      <c r="E160" s="41"/>
      <c r="F160" s="41"/>
      <c r="G160" s="41"/>
      <c r="H160" s="41"/>
      <c r="J160" s="37" t="s">
        <v>35</v>
      </c>
      <c r="K160" s="37"/>
      <c r="L160" s="41" t="s">
        <v>167</v>
      </c>
      <c r="M160" s="84" t="s">
        <v>160</v>
      </c>
      <c r="N160" s="84" t="s">
        <v>161</v>
      </c>
      <c r="O160" s="84" t="s">
        <v>162</v>
      </c>
      <c r="P160" s="84" t="s">
        <v>163</v>
      </c>
      <c r="Q160" s="84" t="s">
        <v>164</v>
      </c>
      <c r="R160" s="84" t="s">
        <v>165</v>
      </c>
      <c r="S160" s="84" t="s">
        <v>166</v>
      </c>
      <c r="U160" s="43">
        <v>4.1666666666666741E-2</v>
      </c>
      <c r="V160" s="143"/>
    </row>
    <row r="161" spans="2:26" ht="3.75" customHeight="1" x14ac:dyDescent="0.25"/>
    <row r="162" spans="2:26" x14ac:dyDescent="0.25">
      <c r="B162" s="40" t="s">
        <v>177</v>
      </c>
      <c r="G162" s="234">
        <f>U153</f>
        <v>694</v>
      </c>
      <c r="H162" s="234"/>
      <c r="J162" s="1" t="s">
        <v>124</v>
      </c>
      <c r="L162" s="140">
        <v>1</v>
      </c>
      <c r="M162" s="145" t="str">
        <f>IF(ISNUMBER(G112/((((H83-G83)/$U$160)/$L$162)*$F$100)),G112/((((H83-G83)/$U$160)/$L$162)*$F$100),"")</f>
        <v/>
      </c>
      <c r="N162" s="145">
        <f>IF(ISNUMBER(I112/((((J83-I83)/$U$160)/$L$162)*$F$100)),I112/((((J83-I83)/$U$160)/$L$162)*$F$100),"")</f>
        <v>0.29761904761904812</v>
      </c>
      <c r="O162" s="145">
        <f>IF(ISNUMBER(K112/((((L83-K83)/$U$160)/$L$162)*$F$100)),K112/((((L83-K83)/$U$160)/$L$162)*$F$100),"")</f>
        <v>0.33333333333333387</v>
      </c>
      <c r="P162" s="145">
        <f>IF(ISNUMBER(M112/((((N83-M83)/$U$160)/$L$162)*$F$100)),M112/((((N83-M83)/$U$160)/$L$162)*$F$100),"")</f>
        <v>0.33333333333333387</v>
      </c>
      <c r="Q162" s="145">
        <f>IF(ISNUMBER(O112/((((P83-O83)/$U$160)/$L$162)*$F$100)),O112/((((P83-O83)/$U$160)/$L$162)*$F$100),"")</f>
        <v>0.33333333333333387</v>
      </c>
      <c r="R162" s="145">
        <f>IF(ISNUMBER(Q112/((((R83-Q83)/$U$160)/$L$162)*$F$100)),Q112/((((R83-Q83)/$U$160)/$L$162)*$F$100),"")</f>
        <v>0.59523809523809623</v>
      </c>
      <c r="S162" s="145">
        <f>IF(ISNUMBER(S112/((((T83-S83)/$U$160)/$L$162)*$F$100)),S112/((((T83-S83)/$U$160)/$L$162)*$F$100),"")</f>
        <v>0.59523809523809623</v>
      </c>
    </row>
    <row r="163" spans="2:26" x14ac:dyDescent="0.25">
      <c r="C163" s="1" t="s">
        <v>178</v>
      </c>
      <c r="G163" s="235">
        <f>SUM(G114:T114)+SUM(G128:T128)+SUM(G142:T142)</f>
        <v>425.1</v>
      </c>
      <c r="H163" s="235"/>
      <c r="J163" s="1" t="s">
        <v>126</v>
      </c>
      <c r="L163" s="140">
        <v>1</v>
      </c>
      <c r="M163" s="145">
        <f>IF(ISNUMBER(G126/((((H84-G84)/$U$160)/$L$163)*$F$100)),G126/((((H84-G84)/$U$160)/$L$163)*$F$100),"")</f>
        <v>0.53571428571428636</v>
      </c>
      <c r="N163" s="145">
        <f>IF(ISNUMBER(I126/((((J84-I84)/$U$160)/$L$163)*$F$100)),I126/((((J84-I84)/$U$160)/$L$163)*$F$100),"")</f>
        <v>0.53571428571428636</v>
      </c>
      <c r="O163" s="145">
        <f>IF(ISNUMBER(K126/((((L84-K84)/$U$160)/$L$163)*$F$100)),K126/((((L84-K84)/$U$160)/$L$163)*$F$100),"")</f>
        <v>0.53571428571428636</v>
      </c>
      <c r="P163" s="145">
        <f>IF(ISNUMBER(M126/((((N84-M84)/$U$160)/$L$163)*$F$100)),M126/((((N84-M84)/$U$160)/$L$163)*$F$100),"")</f>
        <v>0.53571428571428636</v>
      </c>
      <c r="Q163" s="145">
        <f>IF(ISNUMBER(O126/((((P84-O84)/$U$160)/$L$163)*$F$100)),O126/((((P84-O84)/$U$160)/$L$163)*$F$100),"")</f>
        <v>0.53571428571428636</v>
      </c>
      <c r="R163" s="145">
        <f>IF(ISNUMBER(Q126/((((R84-Q84)/$U$160)/$L$163)*$F$100)),Q126/((((R84-Q84)/$U$160)/$L$163)*$F$100),"")</f>
        <v>0.44642857142857201</v>
      </c>
      <c r="S163" s="145" t="str">
        <f>IF(ISNUMBER(S126/((((T84-S84)/$U$160)/$L$163)*$F$100)),S126/((((T84-S84)/$U$160)/$L$163)*$F$100),"")</f>
        <v/>
      </c>
    </row>
    <row r="164" spans="2:26" x14ac:dyDescent="0.25">
      <c r="C164" s="1" t="s">
        <v>179</v>
      </c>
      <c r="G164" s="235">
        <f>SUM(G117:T117)+SUM(G131:T131)+SUM(G145:T145)</f>
        <v>502.70000000000005</v>
      </c>
      <c r="H164" s="235"/>
      <c r="J164" s="1" t="s">
        <v>125</v>
      </c>
      <c r="L164" s="140">
        <v>1.5</v>
      </c>
      <c r="M164" s="145" t="str">
        <f>IF(ISNUMBER(G140/((((M165)/$U$160)/$L$164)*$F$100)),G140/((((M165)/$U$160)/$L$164)*$F$100),"")</f>
        <v/>
      </c>
      <c r="N164" s="145">
        <f>IF(ISNUMBER(I140/((((N165)/$U$160)/$L$164)*$F$100)),I140/((((N165)/$U$160)/$L$164)*$F$100),"")</f>
        <v>0.53571428571428681</v>
      </c>
      <c r="O164" s="145">
        <f>IF(ISNUMBER(K140/((((O165)/$U$160)/$L$164)*$F$100)),K140/((((O165)/$U$160)/$L$164)*$F$100),"")</f>
        <v>0.60267857142857262</v>
      </c>
      <c r="P164" s="145">
        <f>IF(ISNUMBER(M140/((((P165)/$U$160)/$L$164)*$F$100)),M140/((((P165)/$U$160)/$L$164)*$F$100),"")</f>
        <v>0.58928571428571552</v>
      </c>
      <c r="Q164" s="145">
        <f>IF(ISNUMBER(O140/((((Q165)/$U$160)/$L$164)*$F$100)),O140/((((Q165)/$U$160)/$L$164)*$F$100),"")</f>
        <v>0.62500000000000111</v>
      </c>
      <c r="R164" s="145">
        <f>IF(ISNUMBER(Q140/((((R165)/$U$160)/$L$164)*$F$100)),Q140/((((R165)/$U$160)/$L$164)*$F$100),"")</f>
        <v>0.59523809523809634</v>
      </c>
      <c r="S164" s="145" t="str">
        <f>IF(ISNUMBER(S140/((((S165)/$U$160)/$L$164)*$F$100)),S140/((((S165)/$U$160)/$L$164)*$F$100),"")</f>
        <v/>
      </c>
    </row>
    <row r="165" spans="2:26" ht="2.25" customHeight="1" x14ac:dyDescent="0.25">
      <c r="G165" s="72"/>
      <c r="H165" s="72"/>
      <c r="J165" s="67"/>
      <c r="K165" s="67"/>
      <c r="L165" s="67"/>
      <c r="M165" s="67">
        <f>IF(H85&lt;G85,(U79-G85)+H85,H85-H85)</f>
        <v>0</v>
      </c>
      <c r="N165" s="67">
        <f>IF(J85&lt;I85,(U79-I85)+J85,J85-I85)</f>
        <v>0.16666666666666663</v>
      </c>
      <c r="O165" s="67">
        <f>IF(L85&lt;K85,(U79-K85)+L85,L85-K85)</f>
        <v>0.16666666666666663</v>
      </c>
      <c r="P165" s="67">
        <f>IF(N85&lt;M85,(U79-M85)+N85,N85-M85)</f>
        <v>0.20833333333333326</v>
      </c>
      <c r="Q165" s="67">
        <f>IF(P85&lt;O85,(U79-O85)+P85,P85-O85)</f>
        <v>0.25</v>
      </c>
      <c r="R165" s="67">
        <f>IF(R85&lt;Q85,(U79-Q85)+R85,R85-Q85)</f>
        <v>0.37499999999999994</v>
      </c>
      <c r="S165" s="67">
        <f>IF(T85&lt;S85,(U79-S85)+T85,T85-S85)</f>
        <v>0</v>
      </c>
      <c r="T165" s="67"/>
      <c r="U165" s="67"/>
      <c r="V165" s="67"/>
      <c r="W165" s="67"/>
      <c r="X165" s="67"/>
      <c r="Y165" s="67"/>
      <c r="Z165" s="67"/>
    </row>
    <row r="166" spans="2:26" x14ac:dyDescent="0.25">
      <c r="B166" s="40" t="s">
        <v>156</v>
      </c>
      <c r="G166" s="283">
        <f>SUM(G152:T152)</f>
        <v>5292.8343999999997</v>
      </c>
      <c r="H166" s="283"/>
      <c r="J166" s="41" t="s">
        <v>174</v>
      </c>
      <c r="K166" s="41"/>
      <c r="L166" s="41"/>
      <c r="M166" s="150">
        <f t="shared" ref="M166:S166" si="3">SUM(M162:M164)/COUNT(M162:M164)</f>
        <v>0.53571428571428636</v>
      </c>
      <c r="N166" s="150">
        <f t="shared" si="3"/>
        <v>0.45634920634920711</v>
      </c>
      <c r="O166" s="150">
        <f t="shared" si="3"/>
        <v>0.49057539682539764</v>
      </c>
      <c r="P166" s="150">
        <f t="shared" si="3"/>
        <v>0.48611111111111188</v>
      </c>
      <c r="Q166" s="150">
        <f t="shared" si="3"/>
        <v>0.49801587301587374</v>
      </c>
      <c r="R166" s="150">
        <f t="shared" si="3"/>
        <v>0.54563492063492147</v>
      </c>
      <c r="S166" s="150">
        <f t="shared" si="3"/>
        <v>0.59523809523809623</v>
      </c>
      <c r="T166" s="67"/>
      <c r="U166" s="67"/>
      <c r="V166" s="67"/>
      <c r="W166" s="67"/>
      <c r="X166" s="67"/>
      <c r="Y166" s="67"/>
      <c r="Z166" s="67"/>
    </row>
    <row r="167" spans="2:26" s="21" customFormat="1" x14ac:dyDescent="0.25">
      <c r="C167" s="21" t="s">
        <v>210</v>
      </c>
      <c r="G167" s="249">
        <f>G172+G176</f>
        <v>2703.6494000000002</v>
      </c>
      <c r="H167" s="249"/>
      <c r="J167" s="43"/>
      <c r="K167" s="43"/>
      <c r="L167" s="43"/>
      <c r="M167" s="152"/>
      <c r="N167" s="152"/>
      <c r="O167" s="152"/>
      <c r="P167" s="152"/>
      <c r="Q167" s="152"/>
      <c r="R167" s="152"/>
      <c r="S167" s="152"/>
      <c r="T167" s="143"/>
      <c r="U167" s="143"/>
      <c r="V167" s="143"/>
      <c r="W167" s="143"/>
      <c r="X167" s="143"/>
      <c r="Y167" s="143"/>
      <c r="Z167" s="143"/>
    </row>
    <row r="168" spans="2:26" x14ac:dyDescent="0.25">
      <c r="C168" s="1" t="s">
        <v>157</v>
      </c>
      <c r="G168" s="249">
        <f>SUM(G116:T116)+SUM(G130:T130)+SUM(G144:T144)</f>
        <v>3498.44</v>
      </c>
      <c r="H168" s="249"/>
    </row>
    <row r="169" spans="2:26" x14ac:dyDescent="0.25">
      <c r="C169" s="1" t="s">
        <v>140</v>
      </c>
      <c r="G169" s="249">
        <f>SUM(G120:T120)+SUM(G134:T134)+SUM(G148:T148)</f>
        <v>1794.3944000000001</v>
      </c>
      <c r="H169" s="249"/>
      <c r="J169" s="153" t="s">
        <v>154</v>
      </c>
      <c r="N169" s="152"/>
      <c r="O169" s="152"/>
      <c r="P169" s="152"/>
      <c r="Q169" s="152"/>
      <c r="R169" s="152"/>
      <c r="S169" s="152"/>
    </row>
    <row r="170" spans="2:26" ht="2.25" customHeight="1" x14ac:dyDescent="0.25">
      <c r="G170" s="185"/>
      <c r="H170" s="185"/>
      <c r="N170" s="152"/>
      <c r="O170" s="152"/>
      <c r="P170" s="152"/>
      <c r="Q170" s="152"/>
      <c r="R170" s="152"/>
      <c r="S170" s="152"/>
    </row>
    <row r="171" spans="2:26" x14ac:dyDescent="0.25">
      <c r="B171" s="40" t="s">
        <v>184</v>
      </c>
      <c r="G171" s="283">
        <f>(U114*M92)+(U128*M93)+(U142*M94)</f>
        <v>2012.8600000000001</v>
      </c>
      <c r="H171" s="283"/>
      <c r="J171" s="1" t="s">
        <v>171</v>
      </c>
      <c r="M171" s="65">
        <f>LARGE(M162:S164,1)</f>
        <v>0.62500000000000111</v>
      </c>
      <c r="N171" s="174" t="str">
        <f>IF(M171&gt;80%,"Sehr hohe Auslastung - realistisch?","")</f>
        <v/>
      </c>
      <c r="O171" s="152"/>
      <c r="P171" s="152"/>
      <c r="Q171" s="152"/>
      <c r="R171" s="152"/>
      <c r="S171" s="152"/>
    </row>
    <row r="172" spans="2:26" x14ac:dyDescent="0.25">
      <c r="C172" s="1" t="s">
        <v>158</v>
      </c>
      <c r="G172" s="249">
        <f>G168-G171</f>
        <v>1485.58</v>
      </c>
      <c r="H172" s="249"/>
      <c r="J172" s="1" t="s">
        <v>172</v>
      </c>
      <c r="M172" s="65">
        <f>SMALL(M162:S164,1)</f>
        <v>0.29761904761904812</v>
      </c>
      <c r="N172" s="174" t="str">
        <f>IF(M172&lt;30%,"Unter 30% = geringe Auslastung!","")</f>
        <v>Unter 30% = geringe Auslastung!</v>
      </c>
      <c r="O172" s="152"/>
      <c r="P172" s="152"/>
      <c r="Q172" s="152"/>
      <c r="R172" s="152"/>
      <c r="S172" s="152"/>
    </row>
    <row r="173" spans="2:26" x14ac:dyDescent="0.25">
      <c r="C173" s="1" t="s">
        <v>185</v>
      </c>
      <c r="G173" s="301">
        <f>G172/G168</f>
        <v>0.42464069699637552</v>
      </c>
      <c r="H173" s="301"/>
      <c r="J173" s="37" t="s">
        <v>173</v>
      </c>
      <c r="K173" s="41"/>
      <c r="L173" s="41"/>
      <c r="M173" s="151">
        <f>SUM(M162:S164)/COUNT(M162:S164)</f>
        <v>0.50358893557423057</v>
      </c>
      <c r="N173" s="152"/>
      <c r="O173" s="152"/>
      <c r="P173" s="152"/>
      <c r="Q173" s="152"/>
      <c r="R173" s="152"/>
      <c r="S173" s="152"/>
    </row>
    <row r="174" spans="2:26" ht="3" customHeight="1" x14ac:dyDescent="0.25">
      <c r="G174" s="185"/>
      <c r="H174" s="185"/>
      <c r="N174" s="152"/>
      <c r="O174" s="152"/>
      <c r="P174" s="152"/>
      <c r="Q174" s="152"/>
      <c r="R174" s="152"/>
      <c r="S174" s="152"/>
    </row>
    <row r="175" spans="2:26" x14ac:dyDescent="0.25">
      <c r="B175" s="40" t="s">
        <v>186</v>
      </c>
      <c r="G175" s="283">
        <f>(U117*AD122)+(U131*AD136)+(U145*AD150)</f>
        <v>576.32500000000005</v>
      </c>
      <c r="H175" s="283"/>
      <c r="N175" s="152"/>
      <c r="O175" s="152"/>
      <c r="P175" s="152"/>
      <c r="Q175" s="152"/>
      <c r="R175" s="152"/>
      <c r="S175" s="152"/>
    </row>
    <row r="176" spans="2:26" x14ac:dyDescent="0.25">
      <c r="C176" s="1" t="s">
        <v>159</v>
      </c>
      <c r="G176" s="249">
        <f>G169-G175</f>
        <v>1218.0694000000001</v>
      </c>
      <c r="H176" s="249"/>
      <c r="N176" s="152"/>
      <c r="O176" s="152"/>
      <c r="P176" s="152"/>
      <c r="Q176" s="152"/>
      <c r="R176" s="152"/>
      <c r="S176" s="152"/>
    </row>
    <row r="177" spans="2:33" x14ac:dyDescent="0.25">
      <c r="C177" s="1" t="s">
        <v>187</v>
      </c>
      <c r="G177" s="185"/>
      <c r="H177" s="95">
        <f>G176/G169</f>
        <v>0.67881921610990315</v>
      </c>
      <c r="N177" s="152"/>
      <c r="O177" s="152"/>
      <c r="P177" s="152"/>
      <c r="Q177" s="152"/>
      <c r="R177" s="152"/>
      <c r="S177" s="152"/>
    </row>
    <row r="178" spans="2:33" ht="2.25" customHeight="1" x14ac:dyDescent="0.25">
      <c r="G178" s="185"/>
      <c r="H178" s="185"/>
      <c r="N178" s="152"/>
      <c r="O178" s="152"/>
      <c r="P178" s="152"/>
      <c r="Q178" s="152"/>
      <c r="R178" s="152"/>
      <c r="S178" s="152"/>
    </row>
    <row r="179" spans="2:33" x14ac:dyDescent="0.25">
      <c r="B179" s="157" t="s">
        <v>113</v>
      </c>
      <c r="C179" s="21"/>
      <c r="D179" s="21"/>
      <c r="E179" s="21"/>
      <c r="F179" s="21"/>
      <c r="G179" s="247">
        <f>G166/G162</f>
        <v>7.6265625360230542</v>
      </c>
      <c r="H179" s="247"/>
      <c r="N179" s="152"/>
      <c r="O179" s="152"/>
      <c r="P179" s="152"/>
      <c r="Q179" s="152"/>
      <c r="R179" s="152"/>
      <c r="S179" s="152"/>
    </row>
    <row r="180" spans="2:33" x14ac:dyDescent="0.25">
      <c r="C180" s="1" t="s">
        <v>182</v>
      </c>
      <c r="G180" s="248">
        <f>G168/G162</f>
        <v>5.0409798270893376</v>
      </c>
      <c r="H180" s="248"/>
    </row>
    <row r="181" spans="2:33" x14ac:dyDescent="0.25">
      <c r="C181" s="1" t="s">
        <v>183</v>
      </c>
      <c r="G181" s="248">
        <f>G169/G162</f>
        <v>2.5855827089337176</v>
      </c>
      <c r="H181" s="248"/>
    </row>
    <row r="182" spans="2:33" x14ac:dyDescent="0.25">
      <c r="C182" s="1" t="s">
        <v>189</v>
      </c>
      <c r="G182" s="248">
        <f>G171/G162</f>
        <v>2.9003746397694528</v>
      </c>
      <c r="H182" s="248"/>
    </row>
    <row r="183" spans="2:33" x14ac:dyDescent="0.25">
      <c r="C183" s="1" t="s">
        <v>190</v>
      </c>
      <c r="G183" s="248">
        <f>G175/G162</f>
        <v>0.83043948126801159</v>
      </c>
      <c r="H183" s="248"/>
    </row>
    <row r="184" spans="2:33" x14ac:dyDescent="0.25">
      <c r="B184" s="37" t="s">
        <v>188</v>
      </c>
      <c r="C184" s="37"/>
      <c r="D184" s="37"/>
      <c r="E184" s="37"/>
      <c r="F184" s="37"/>
      <c r="G184" s="250">
        <f>(G176+G172)/G162</f>
        <v>3.895748414985591</v>
      </c>
      <c r="H184" s="250"/>
    </row>
    <row r="189" spans="2:33" ht="17.399999999999999" x14ac:dyDescent="0.3">
      <c r="B189" s="31" t="s">
        <v>195</v>
      </c>
      <c r="U189" s="43"/>
      <c r="V189" s="43"/>
      <c r="W189" s="21"/>
      <c r="X189" s="21"/>
      <c r="Y189" s="98"/>
      <c r="Z189" s="98"/>
      <c r="AA189" s="98"/>
      <c r="AB189" s="98"/>
      <c r="AC189" s="43"/>
      <c r="AD189" s="97"/>
      <c r="AE189" s="97"/>
      <c r="AF189" s="106"/>
      <c r="AG189" s="21"/>
    </row>
    <row r="190" spans="2:33" ht="13.5" customHeight="1" x14ac:dyDescent="0.3">
      <c r="B190" s="31"/>
      <c r="C190" s="213" t="s">
        <v>229</v>
      </c>
      <c r="E190" s="3"/>
      <c r="F190" s="3"/>
      <c r="G190" s="3"/>
      <c r="H190" s="3"/>
      <c r="I190" s="3"/>
      <c r="J190" s="3"/>
      <c r="K190" s="3"/>
      <c r="L190" s="3"/>
      <c r="M190" s="3"/>
      <c r="N190" s="3"/>
      <c r="O190" s="3"/>
      <c r="P190" s="3"/>
      <c r="Q190" s="3"/>
      <c r="R190" s="3"/>
      <c r="S190" s="3"/>
      <c r="T190" s="3"/>
      <c r="U190" s="3"/>
      <c r="V190" s="3"/>
      <c r="W190" s="3"/>
      <c r="X190" s="3"/>
      <c r="Y190" s="3"/>
      <c r="Z190" s="3"/>
    </row>
    <row r="191" spans="2:33" ht="13.5" customHeight="1" x14ac:dyDescent="0.3">
      <c r="B191" s="31"/>
      <c r="C191" s="213" t="s">
        <v>230</v>
      </c>
      <c r="E191" s="3"/>
      <c r="F191" s="3"/>
      <c r="G191" s="3"/>
      <c r="H191" s="3"/>
      <c r="I191" s="3"/>
      <c r="J191" s="3"/>
      <c r="K191" s="3"/>
      <c r="L191" s="3"/>
      <c r="M191" s="3"/>
      <c r="N191" s="3"/>
      <c r="O191" s="3"/>
      <c r="P191" s="3"/>
      <c r="Q191" s="3"/>
      <c r="R191" s="3"/>
      <c r="S191" s="3"/>
      <c r="T191" s="3"/>
      <c r="U191" s="3"/>
      <c r="V191" s="3"/>
      <c r="W191" s="3"/>
      <c r="X191" s="3"/>
      <c r="Y191" s="3"/>
      <c r="Z191" s="3"/>
    </row>
    <row r="192" spans="2:33" x14ac:dyDescent="0.25">
      <c r="U192" s="21"/>
      <c r="V192" s="21"/>
      <c r="W192" s="105"/>
      <c r="X192" s="21"/>
      <c r="Y192" s="105"/>
      <c r="Z192" s="105"/>
      <c r="AA192" s="176"/>
      <c r="AB192" s="176"/>
      <c r="AC192" s="284"/>
      <c r="AD192" s="284"/>
      <c r="AE192" s="21"/>
      <c r="AF192" s="170"/>
      <c r="AG192" s="21"/>
    </row>
    <row r="193" spans="3:33" ht="14.4" x14ac:dyDescent="0.3">
      <c r="C193" s="41" t="s">
        <v>154</v>
      </c>
      <c r="D193" s="41"/>
      <c r="E193" s="41"/>
      <c r="F193" s="84" t="s">
        <v>160</v>
      </c>
      <c r="G193" s="84" t="s">
        <v>161</v>
      </c>
      <c r="H193" s="84" t="s">
        <v>162</v>
      </c>
      <c r="I193" s="84" t="s">
        <v>163</v>
      </c>
      <c r="J193" s="84" t="s">
        <v>164</v>
      </c>
      <c r="K193" s="84" t="s">
        <v>165</v>
      </c>
      <c r="L193" s="84" t="s">
        <v>166</v>
      </c>
      <c r="M193" s="138" t="s">
        <v>102</v>
      </c>
      <c r="P193" s="21"/>
      <c r="Q193" s="77"/>
      <c r="R193" s="21"/>
      <c r="U193" s="21"/>
      <c r="V193" s="21"/>
      <c r="W193" s="105"/>
      <c r="X193" s="21"/>
      <c r="Y193" s="105"/>
      <c r="Z193" s="105"/>
      <c r="AA193" s="176"/>
      <c r="AB193" s="176"/>
      <c r="AC193" s="284"/>
      <c r="AD193" s="284"/>
      <c r="AE193" s="21"/>
      <c r="AF193" s="170"/>
      <c r="AG193" s="21"/>
    </row>
    <row r="194" spans="3:33" ht="14.4" x14ac:dyDescent="0.3">
      <c r="C194" s="1" t="s">
        <v>132</v>
      </c>
      <c r="F194" s="162">
        <f>G112</f>
        <v>0</v>
      </c>
      <c r="G194" s="162">
        <f>I112</f>
        <v>25</v>
      </c>
      <c r="H194" s="162">
        <f>K112</f>
        <v>28</v>
      </c>
      <c r="I194" s="162">
        <f>M112</f>
        <v>28</v>
      </c>
      <c r="J194" s="162">
        <f>O112</f>
        <v>28</v>
      </c>
      <c r="K194" s="162">
        <f>Q112</f>
        <v>50</v>
      </c>
      <c r="L194" s="162">
        <f>S112</f>
        <v>50</v>
      </c>
      <c r="M194" s="175">
        <f>SUM(F194:L194)</f>
        <v>209</v>
      </c>
      <c r="P194" s="21"/>
      <c r="Q194" s="77"/>
      <c r="R194" s="21"/>
      <c r="U194" s="21"/>
      <c r="V194" s="21"/>
      <c r="W194" s="105"/>
      <c r="X194" s="21"/>
      <c r="Y194" s="105"/>
      <c r="Z194" s="105"/>
      <c r="AA194" s="176"/>
      <c r="AB194" s="176"/>
      <c r="AC194" s="284"/>
      <c r="AD194" s="284"/>
      <c r="AE194" s="21"/>
      <c r="AF194" s="170"/>
      <c r="AG194" s="21"/>
    </row>
    <row r="195" spans="3:33" ht="14.4" x14ac:dyDescent="0.3">
      <c r="C195" s="1" t="s">
        <v>196</v>
      </c>
      <c r="F195" s="161">
        <f>G126</f>
        <v>30</v>
      </c>
      <c r="G195" s="161">
        <f>I126</f>
        <v>30</v>
      </c>
      <c r="H195" s="161">
        <f>K126</f>
        <v>30</v>
      </c>
      <c r="I195" s="161">
        <f>M126</f>
        <v>30</v>
      </c>
      <c r="J195" s="161">
        <f>O126</f>
        <v>30</v>
      </c>
      <c r="K195" s="161">
        <f>Q126</f>
        <v>25</v>
      </c>
      <c r="L195" s="161">
        <f>S126</f>
        <v>0</v>
      </c>
      <c r="M195" s="175">
        <f>SUM(F195:L195)</f>
        <v>175</v>
      </c>
      <c r="P195" s="21"/>
      <c r="Q195" s="77"/>
      <c r="R195" s="21"/>
      <c r="U195" s="21"/>
      <c r="V195" s="21"/>
      <c r="W195" s="105"/>
      <c r="X195" s="21"/>
      <c r="Y195" s="105"/>
      <c r="Z195" s="105"/>
      <c r="AA195" s="176"/>
      <c r="AB195" s="176"/>
      <c r="AC195" s="284"/>
      <c r="AD195" s="284"/>
      <c r="AE195" s="21"/>
      <c r="AF195" s="170"/>
      <c r="AG195" s="21"/>
    </row>
    <row r="196" spans="3:33" ht="14.4" x14ac:dyDescent="0.3">
      <c r="C196" s="1" t="s">
        <v>197</v>
      </c>
      <c r="F196" s="161">
        <f>G140</f>
        <v>0</v>
      </c>
      <c r="G196" s="161">
        <f>I140</f>
        <v>40</v>
      </c>
      <c r="H196" s="161">
        <f>K140</f>
        <v>45</v>
      </c>
      <c r="I196" s="161">
        <f>M140</f>
        <v>55</v>
      </c>
      <c r="J196" s="161">
        <f>O140</f>
        <v>70</v>
      </c>
      <c r="K196" s="161">
        <f>Q140</f>
        <v>100</v>
      </c>
      <c r="L196" s="161">
        <f>S140</f>
        <v>0</v>
      </c>
      <c r="M196" s="175">
        <f>SUM(F196:L196)</f>
        <v>310</v>
      </c>
      <c r="P196" s="21"/>
      <c r="Q196" s="77"/>
      <c r="R196" s="21"/>
      <c r="U196" s="21"/>
      <c r="V196" s="21"/>
      <c r="W196" s="105"/>
      <c r="X196" s="21"/>
      <c r="Y196" s="105"/>
      <c r="Z196" s="105"/>
      <c r="AA196" s="176"/>
      <c r="AB196" s="176"/>
      <c r="AC196" s="284"/>
      <c r="AD196" s="284"/>
      <c r="AE196" s="21"/>
      <c r="AF196" s="170"/>
      <c r="AG196" s="21"/>
    </row>
    <row r="197" spans="3:33" ht="3" customHeight="1" x14ac:dyDescent="0.3">
      <c r="F197" s="161"/>
      <c r="G197" s="161"/>
      <c r="H197" s="161"/>
      <c r="I197" s="161"/>
      <c r="J197" s="161"/>
      <c r="K197" s="161"/>
      <c r="L197" s="161"/>
      <c r="M197" s="175"/>
      <c r="P197" s="21"/>
      <c r="Q197" s="77"/>
      <c r="R197" s="21"/>
      <c r="U197" s="21"/>
      <c r="V197" s="21"/>
      <c r="W197" s="105"/>
      <c r="X197" s="21"/>
      <c r="Y197" s="105"/>
      <c r="Z197" s="105"/>
      <c r="AA197" s="176"/>
      <c r="AB197" s="176"/>
      <c r="AC197" s="176"/>
      <c r="AD197" s="176"/>
      <c r="AE197" s="21"/>
      <c r="AF197" s="170"/>
      <c r="AG197" s="21"/>
    </row>
    <row r="198" spans="3:33" ht="14.4" x14ac:dyDescent="0.3">
      <c r="C198" s="1" t="s">
        <v>209</v>
      </c>
      <c r="F198" s="161">
        <f t="shared" ref="F198:L198" si="4">$F$100</f>
        <v>28</v>
      </c>
      <c r="G198" s="161">
        <f t="shared" si="4"/>
        <v>28</v>
      </c>
      <c r="H198" s="161">
        <f t="shared" si="4"/>
        <v>28</v>
      </c>
      <c r="I198" s="161">
        <f t="shared" si="4"/>
        <v>28</v>
      </c>
      <c r="J198" s="161">
        <f t="shared" si="4"/>
        <v>28</v>
      </c>
      <c r="K198" s="161">
        <f t="shared" si="4"/>
        <v>28</v>
      </c>
      <c r="L198" s="161">
        <f t="shared" si="4"/>
        <v>28</v>
      </c>
      <c r="M198" s="175"/>
      <c r="P198" s="21"/>
      <c r="Q198" s="77"/>
      <c r="R198" s="21"/>
      <c r="U198" s="21"/>
      <c r="V198" s="21"/>
      <c r="W198" s="105"/>
      <c r="X198" s="21"/>
      <c r="Y198" s="105"/>
      <c r="Z198" s="105"/>
      <c r="AA198" s="176"/>
      <c r="AB198" s="176"/>
      <c r="AC198" s="176"/>
      <c r="AD198" s="176"/>
      <c r="AE198" s="21"/>
      <c r="AF198" s="170"/>
      <c r="AG198" s="21"/>
    </row>
    <row r="199" spans="3:33" ht="14.4" x14ac:dyDescent="0.3">
      <c r="C199" s="1" t="s">
        <v>198</v>
      </c>
      <c r="F199" s="82">
        <f>G87</f>
        <v>8.333333333333337E-2</v>
      </c>
      <c r="G199" s="82">
        <f>I87</f>
        <v>0.375</v>
      </c>
      <c r="H199" s="82">
        <f>K87</f>
        <v>0.375</v>
      </c>
      <c r="I199" s="82">
        <f>M87</f>
        <v>0.41666666666666663</v>
      </c>
      <c r="J199" s="82">
        <f>O87</f>
        <v>0.45833333333333337</v>
      </c>
      <c r="K199" s="82">
        <f>Q87</f>
        <v>0.58333333333333326</v>
      </c>
      <c r="L199" s="82">
        <f>S87</f>
        <v>0.125</v>
      </c>
      <c r="M199" s="94">
        <f>SUM(F199:L199)</f>
        <v>2.416666666666667</v>
      </c>
      <c r="P199" s="21"/>
      <c r="Q199" s="77"/>
      <c r="R199" s="21"/>
      <c r="U199" s="21"/>
      <c r="V199" s="21"/>
      <c r="W199" s="21"/>
      <c r="X199" s="21"/>
      <c r="Y199" s="21"/>
      <c r="Z199" s="21"/>
      <c r="AA199" s="21"/>
      <c r="AB199" s="21"/>
      <c r="AC199" s="21"/>
      <c r="AD199" s="21"/>
      <c r="AE199" s="21"/>
      <c r="AF199" s="21"/>
      <c r="AG199" s="21"/>
    </row>
    <row r="200" spans="3:33" x14ac:dyDescent="0.25">
      <c r="O200" s="214" t="s">
        <v>232</v>
      </c>
      <c r="P200" s="21"/>
      <c r="Q200" s="21"/>
      <c r="R200" s="21"/>
      <c r="U200" s="21"/>
      <c r="V200" s="21"/>
      <c r="W200" s="214" t="s">
        <v>231</v>
      </c>
      <c r="X200" s="21"/>
      <c r="Y200" s="21"/>
      <c r="Z200" s="21"/>
      <c r="AA200" s="21"/>
      <c r="AB200" s="21"/>
      <c r="AC200" s="21"/>
      <c r="AD200" s="21"/>
      <c r="AE200" s="21"/>
      <c r="AF200" s="21"/>
      <c r="AG200" s="21"/>
    </row>
    <row r="201" spans="3:33" ht="7.5" customHeight="1" x14ac:dyDescent="0.25">
      <c r="P201" s="21"/>
      <c r="Q201" s="21"/>
      <c r="R201" s="21"/>
      <c r="U201" s="21"/>
      <c r="V201" s="21"/>
      <c r="W201" s="21"/>
      <c r="X201" s="21"/>
      <c r="Y201" s="21"/>
      <c r="Z201" s="21"/>
      <c r="AA201" s="21"/>
      <c r="AB201" s="21"/>
      <c r="AC201" s="21"/>
      <c r="AD201" s="21"/>
      <c r="AE201" s="21"/>
      <c r="AF201" s="21"/>
      <c r="AG201" s="21"/>
    </row>
    <row r="202" spans="3:33" x14ac:dyDescent="0.25">
      <c r="C202" s="41" t="s">
        <v>201</v>
      </c>
      <c r="D202" s="104"/>
      <c r="E202" s="104"/>
      <c r="F202" s="84" t="str">
        <f t="shared" ref="F202:L202" si="5">F193</f>
        <v>Mo</v>
      </c>
      <c r="G202" s="84" t="str">
        <f t="shared" si="5"/>
        <v>Di</v>
      </c>
      <c r="H202" s="84" t="str">
        <f t="shared" si="5"/>
        <v>Mi</v>
      </c>
      <c r="I202" s="84" t="str">
        <f t="shared" si="5"/>
        <v>Do</v>
      </c>
      <c r="J202" s="84" t="str">
        <f t="shared" si="5"/>
        <v>Fr</v>
      </c>
      <c r="K202" s="84" t="str">
        <f t="shared" si="5"/>
        <v>Sa</v>
      </c>
      <c r="L202" s="84" t="str">
        <f t="shared" si="5"/>
        <v>So</v>
      </c>
      <c r="M202" s="84" t="s">
        <v>205</v>
      </c>
      <c r="O202" s="101" t="s">
        <v>204</v>
      </c>
      <c r="P202" s="84"/>
      <c r="Q202" s="84" t="s">
        <v>218</v>
      </c>
      <c r="R202" s="244" t="s">
        <v>244</v>
      </c>
      <c r="S202" s="244"/>
      <c r="T202" s="244" t="s">
        <v>233</v>
      </c>
      <c r="U202" s="244"/>
      <c r="W202" s="101" t="s">
        <v>202</v>
      </c>
      <c r="X202" s="101"/>
      <c r="Y202" s="84" t="s">
        <v>218</v>
      </c>
      <c r="Z202" s="244" t="s">
        <v>206</v>
      </c>
      <c r="AA202" s="244"/>
      <c r="AB202" s="101" t="s">
        <v>207</v>
      </c>
      <c r="AC202" s="244" t="s">
        <v>233</v>
      </c>
      <c r="AD202" s="244"/>
      <c r="AE202" s="177"/>
      <c r="AF202" s="177"/>
      <c r="AG202" s="21"/>
    </row>
    <row r="203" spans="3:33" ht="14.4" x14ac:dyDescent="0.3">
      <c r="C203" s="1" t="s">
        <v>193</v>
      </c>
      <c r="F203" s="114">
        <v>1</v>
      </c>
      <c r="G203" s="114">
        <v>1</v>
      </c>
      <c r="H203" s="114">
        <v>1</v>
      </c>
      <c r="I203" s="114">
        <v>1</v>
      </c>
      <c r="J203" s="114">
        <v>1</v>
      </c>
      <c r="K203" s="114">
        <v>2</v>
      </c>
      <c r="L203" s="114">
        <v>1</v>
      </c>
      <c r="M203" s="105">
        <f t="shared" ref="M203:M208" si="6">LARGE(F203:L203,1)</f>
        <v>2</v>
      </c>
      <c r="O203" s="1" t="str">
        <f t="shared" ref="O203:O208" si="7">C203</f>
        <v>Köche</v>
      </c>
      <c r="Q203" s="115">
        <v>1.5</v>
      </c>
      <c r="R203" s="246">
        <v>2000</v>
      </c>
      <c r="S203" s="246"/>
      <c r="T203" s="237">
        <f t="shared" ref="T203:T208" si="8">Q203*R203</f>
        <v>3000</v>
      </c>
      <c r="U203" s="237"/>
      <c r="W203" s="21" t="str">
        <f t="shared" ref="W203:W208" si="9">O203</f>
        <v>Köche</v>
      </c>
      <c r="X203" s="21"/>
      <c r="Y203" s="183">
        <v>0</v>
      </c>
      <c r="Z203" s="245"/>
      <c r="AA203" s="245"/>
      <c r="AB203" s="181"/>
      <c r="AC203" s="284">
        <f t="shared" ref="AC203:AC208" si="10">Y203*Z203*4*AB203</f>
        <v>0</v>
      </c>
      <c r="AD203" s="284"/>
      <c r="AE203" s="78"/>
      <c r="AF203" s="78"/>
      <c r="AG203" s="21"/>
    </row>
    <row r="204" spans="3:33" ht="14.4" x14ac:dyDescent="0.3">
      <c r="C204" s="1" t="s">
        <v>194</v>
      </c>
      <c r="F204" s="114">
        <v>1</v>
      </c>
      <c r="G204" s="114">
        <v>1</v>
      </c>
      <c r="H204" s="114">
        <v>1</v>
      </c>
      <c r="I204" s="114">
        <v>1</v>
      </c>
      <c r="J204" s="114">
        <v>2</v>
      </c>
      <c r="K204" s="114">
        <v>2</v>
      </c>
      <c r="L204" s="114">
        <v>3</v>
      </c>
      <c r="M204" s="105">
        <f t="shared" si="6"/>
        <v>3</v>
      </c>
      <c r="O204" s="1" t="str">
        <f t="shared" si="7"/>
        <v>Service</v>
      </c>
      <c r="Q204" s="115">
        <v>1</v>
      </c>
      <c r="R204" s="222">
        <v>1200</v>
      </c>
      <c r="S204" s="222"/>
      <c r="T204" s="237">
        <f t="shared" si="8"/>
        <v>1200</v>
      </c>
      <c r="U204" s="237"/>
      <c r="W204" s="21" t="str">
        <f t="shared" si="9"/>
        <v>Service</v>
      </c>
      <c r="X204" s="21"/>
      <c r="Y204" s="183">
        <v>1</v>
      </c>
      <c r="Z204" s="245">
        <v>20</v>
      </c>
      <c r="AA204" s="245"/>
      <c r="AB204" s="182">
        <v>10</v>
      </c>
      <c r="AC204" s="284">
        <f>Y204*Z204*4*AB204</f>
        <v>800</v>
      </c>
      <c r="AD204" s="284"/>
      <c r="AE204" s="178"/>
      <c r="AF204" s="179"/>
      <c r="AG204" s="21"/>
    </row>
    <row r="205" spans="3:33" ht="14.4" x14ac:dyDescent="0.3">
      <c r="C205" s="1" t="s">
        <v>200</v>
      </c>
      <c r="F205" s="114">
        <v>0</v>
      </c>
      <c r="G205" s="114">
        <v>0</v>
      </c>
      <c r="H205" s="114">
        <v>0</v>
      </c>
      <c r="I205" s="114">
        <v>0</v>
      </c>
      <c r="J205" s="114">
        <v>0</v>
      </c>
      <c r="K205" s="114">
        <v>0</v>
      </c>
      <c r="L205" s="114">
        <v>0</v>
      </c>
      <c r="M205" s="105">
        <f t="shared" si="6"/>
        <v>0</v>
      </c>
      <c r="O205" s="1" t="str">
        <f t="shared" si="7"/>
        <v>Hilfspersonal</v>
      </c>
      <c r="Q205" s="115">
        <v>1</v>
      </c>
      <c r="R205" s="222">
        <v>400</v>
      </c>
      <c r="S205" s="222"/>
      <c r="T205" s="237">
        <f t="shared" si="8"/>
        <v>400</v>
      </c>
      <c r="U205" s="237"/>
      <c r="W205" s="21" t="str">
        <f t="shared" si="9"/>
        <v>Hilfspersonal</v>
      </c>
      <c r="X205" s="21"/>
      <c r="Y205" s="183">
        <v>0</v>
      </c>
      <c r="Z205" s="245"/>
      <c r="AA205" s="245"/>
      <c r="AB205" s="182"/>
      <c r="AC205" s="284">
        <f t="shared" si="10"/>
        <v>0</v>
      </c>
      <c r="AD205" s="284"/>
      <c r="AE205" s="178"/>
      <c r="AF205" s="180"/>
      <c r="AG205" s="21"/>
    </row>
    <row r="206" spans="3:33" ht="14.4" x14ac:dyDescent="0.3">
      <c r="C206" s="1" t="s">
        <v>101</v>
      </c>
      <c r="F206" s="114">
        <v>0</v>
      </c>
      <c r="G206" s="114">
        <v>0</v>
      </c>
      <c r="H206" s="114">
        <v>0</v>
      </c>
      <c r="I206" s="114">
        <v>0</v>
      </c>
      <c r="J206" s="114">
        <v>1</v>
      </c>
      <c r="K206" s="114">
        <v>1</v>
      </c>
      <c r="L206" s="114">
        <v>0</v>
      </c>
      <c r="M206" s="105">
        <f t="shared" si="6"/>
        <v>1</v>
      </c>
      <c r="O206" s="1" t="str">
        <f t="shared" si="7"/>
        <v>Bar</v>
      </c>
      <c r="Q206" s="115">
        <v>0</v>
      </c>
      <c r="R206" s="222">
        <v>0</v>
      </c>
      <c r="S206" s="222"/>
      <c r="T206" s="237">
        <f t="shared" si="8"/>
        <v>0</v>
      </c>
      <c r="U206" s="237"/>
      <c r="W206" s="21" t="str">
        <f t="shared" si="9"/>
        <v>Bar</v>
      </c>
      <c r="X206" s="21"/>
      <c r="Y206" s="183">
        <v>1</v>
      </c>
      <c r="Z206" s="245">
        <v>15</v>
      </c>
      <c r="AA206" s="245"/>
      <c r="AB206" s="182">
        <v>12.5</v>
      </c>
      <c r="AC206" s="284">
        <f t="shared" si="10"/>
        <v>750</v>
      </c>
      <c r="AD206" s="284"/>
      <c r="AE206" s="178"/>
      <c r="AF206" s="179"/>
      <c r="AG206" s="21"/>
    </row>
    <row r="207" spans="3:33" ht="14.4" x14ac:dyDescent="0.3">
      <c r="C207" s="1" t="s">
        <v>203</v>
      </c>
      <c r="F207" s="114">
        <v>1</v>
      </c>
      <c r="G207" s="114">
        <v>0</v>
      </c>
      <c r="H207" s="114">
        <v>0</v>
      </c>
      <c r="I207" s="114">
        <v>0</v>
      </c>
      <c r="J207" s="114">
        <v>0</v>
      </c>
      <c r="K207" s="114">
        <v>0</v>
      </c>
      <c r="L207" s="114">
        <v>0</v>
      </c>
      <c r="M207" s="105">
        <f t="shared" si="6"/>
        <v>1</v>
      </c>
      <c r="O207" s="1" t="str">
        <f t="shared" si="7"/>
        <v>Admin</v>
      </c>
      <c r="Q207" s="115">
        <v>0</v>
      </c>
      <c r="R207" s="222">
        <v>0</v>
      </c>
      <c r="S207" s="222"/>
      <c r="T207" s="237">
        <f t="shared" si="8"/>
        <v>0</v>
      </c>
      <c r="U207" s="237"/>
      <c r="W207" s="21" t="str">
        <f t="shared" si="9"/>
        <v>Admin</v>
      </c>
      <c r="X207" s="21"/>
      <c r="Y207" s="183">
        <v>1</v>
      </c>
      <c r="Z207" s="245">
        <v>5</v>
      </c>
      <c r="AA207" s="245"/>
      <c r="AB207" s="182">
        <v>13</v>
      </c>
      <c r="AC207" s="284">
        <f t="shared" si="10"/>
        <v>260</v>
      </c>
      <c r="AD207" s="284"/>
      <c r="AE207" s="179"/>
      <c r="AF207" s="179"/>
      <c r="AG207" s="21"/>
    </row>
    <row r="208" spans="3:33" ht="14.4" x14ac:dyDescent="0.3">
      <c r="C208" s="1" t="s">
        <v>199</v>
      </c>
      <c r="F208" s="114">
        <v>1</v>
      </c>
      <c r="G208" s="114">
        <v>1</v>
      </c>
      <c r="H208" s="114">
        <v>1</v>
      </c>
      <c r="I208" s="114">
        <v>1</v>
      </c>
      <c r="J208" s="114">
        <v>1</v>
      </c>
      <c r="K208" s="114">
        <v>1</v>
      </c>
      <c r="L208" s="114">
        <v>1</v>
      </c>
      <c r="M208" s="105">
        <f t="shared" si="6"/>
        <v>1</v>
      </c>
      <c r="O208" s="1" t="str">
        <f t="shared" si="7"/>
        <v>Leitung</v>
      </c>
      <c r="Q208" s="115">
        <v>0</v>
      </c>
      <c r="R208" s="222">
        <v>0</v>
      </c>
      <c r="S208" s="222"/>
      <c r="T208" s="237">
        <f t="shared" si="8"/>
        <v>0</v>
      </c>
      <c r="U208" s="237"/>
      <c r="W208" s="21" t="str">
        <f t="shared" si="9"/>
        <v>Leitung</v>
      </c>
      <c r="X208" s="21"/>
      <c r="Y208" s="183">
        <v>0</v>
      </c>
      <c r="Z208" s="245"/>
      <c r="AA208" s="245"/>
      <c r="AB208" s="182"/>
      <c r="AC208" s="284">
        <f t="shared" si="10"/>
        <v>0</v>
      </c>
      <c r="AD208" s="284"/>
      <c r="AE208" s="179"/>
      <c r="AF208" s="179"/>
      <c r="AG208" s="21"/>
    </row>
    <row r="209" spans="2:55" ht="14.4" x14ac:dyDescent="0.3">
      <c r="F209" s="105"/>
      <c r="G209" s="105"/>
      <c r="H209" s="105"/>
      <c r="I209" s="105"/>
      <c r="J209" s="105"/>
      <c r="K209" s="105"/>
      <c r="L209" s="105"/>
      <c r="M209" s="105"/>
      <c r="T209" s="290">
        <f>SUM(T203:U208)</f>
        <v>4600</v>
      </c>
      <c r="U209" s="290"/>
      <c r="W209" s="21"/>
      <c r="X209" s="21"/>
      <c r="Y209" s="21"/>
      <c r="Z209" s="78"/>
      <c r="AA209" s="77"/>
      <c r="AB209" s="77"/>
      <c r="AC209" s="300">
        <f>SUM(AC203:AD208)</f>
        <v>1810</v>
      </c>
      <c r="AD209" s="300"/>
      <c r="AE209" s="179"/>
      <c r="AF209" s="179"/>
      <c r="AG209" s="21"/>
    </row>
    <row r="210" spans="2:55" ht="14.4" x14ac:dyDescent="0.3">
      <c r="AC210" s="78"/>
      <c r="AD210" s="78"/>
      <c r="AE210" s="178"/>
      <c r="AF210" s="179"/>
      <c r="AG210" s="21"/>
    </row>
    <row r="214" spans="2:55" ht="17.399999999999999" x14ac:dyDescent="0.3">
      <c r="B214" s="31" t="s">
        <v>214</v>
      </c>
      <c r="C214" s="31"/>
      <c r="D214" s="3"/>
      <c r="E214" s="3"/>
      <c r="F214" s="3"/>
      <c r="G214" s="3"/>
      <c r="H214" s="3"/>
      <c r="I214" s="3"/>
      <c r="J214" s="3"/>
      <c r="K214" s="3"/>
      <c r="L214" s="3"/>
      <c r="M214" s="3"/>
      <c r="N214" s="3"/>
      <c r="O214" s="3"/>
      <c r="P214" s="3"/>
      <c r="Q214" s="3"/>
      <c r="R214" s="3"/>
      <c r="S214" s="3"/>
      <c r="T214" s="3"/>
      <c r="U214" s="3"/>
      <c r="V214" s="3"/>
      <c r="W214" s="3"/>
      <c r="X214" s="3"/>
      <c r="Y214" s="3"/>
      <c r="Z214" s="3"/>
    </row>
    <row r="215" spans="2:55" ht="13.5" customHeight="1" x14ac:dyDescent="0.3">
      <c r="B215" s="31"/>
      <c r="C215" s="213" t="s">
        <v>251</v>
      </c>
      <c r="E215" s="3"/>
      <c r="F215" s="3"/>
      <c r="G215" s="3"/>
      <c r="H215" s="3"/>
      <c r="I215" s="3"/>
      <c r="J215" s="3"/>
      <c r="K215" s="3"/>
      <c r="L215" s="3"/>
      <c r="M215" s="3"/>
      <c r="N215" s="3"/>
      <c r="O215" s="3"/>
      <c r="P215" s="3"/>
      <c r="Q215" s="3"/>
      <c r="R215" s="3"/>
      <c r="S215" s="3"/>
      <c r="T215" s="3"/>
      <c r="U215" s="3"/>
      <c r="V215" s="3"/>
      <c r="W215" s="3"/>
      <c r="X215" s="3"/>
      <c r="Y215" s="3"/>
      <c r="Z215" s="3"/>
    </row>
    <row r="216" spans="2:55" ht="13.5" customHeight="1" x14ac:dyDescent="0.3">
      <c r="B216" s="31"/>
      <c r="C216" s="213" t="s">
        <v>234</v>
      </c>
      <c r="E216" s="3"/>
      <c r="F216" s="3"/>
      <c r="G216" s="3"/>
      <c r="H216" s="3"/>
      <c r="I216" s="3"/>
      <c r="J216" s="3"/>
      <c r="K216" s="3"/>
      <c r="L216" s="3"/>
      <c r="M216" s="3"/>
      <c r="N216" s="3"/>
      <c r="O216" s="3"/>
      <c r="P216" s="3"/>
      <c r="Q216" s="3"/>
      <c r="R216" s="3"/>
      <c r="S216" s="3"/>
      <c r="T216" s="3"/>
      <c r="U216" s="3"/>
      <c r="V216" s="3"/>
      <c r="W216" s="3"/>
      <c r="X216" s="3"/>
      <c r="Y216" s="3"/>
      <c r="Z216" s="3"/>
    </row>
    <row r="217" spans="2:55" ht="13.5" customHeight="1" x14ac:dyDescent="0.3">
      <c r="B217" s="31"/>
      <c r="C217" s="213" t="s">
        <v>235</v>
      </c>
      <c r="E217" s="3"/>
      <c r="F217" s="3"/>
      <c r="G217" s="3"/>
      <c r="H217" s="3"/>
      <c r="I217" s="3"/>
      <c r="J217" s="3"/>
      <c r="K217" s="3"/>
      <c r="L217" s="3"/>
      <c r="M217" s="3"/>
      <c r="N217" s="3"/>
      <c r="O217" s="3"/>
      <c r="P217" s="3"/>
      <c r="Q217" s="3"/>
      <c r="R217" s="3"/>
      <c r="S217" s="3"/>
      <c r="T217" s="3"/>
      <c r="U217" s="3"/>
      <c r="V217" s="3"/>
      <c r="W217" s="3"/>
      <c r="X217" s="3"/>
      <c r="Y217" s="3"/>
      <c r="Z217" s="3"/>
    </row>
    <row r="219" spans="2:55" x14ac:dyDescent="0.25">
      <c r="B219" s="32" t="s">
        <v>34</v>
      </c>
      <c r="F219" s="286">
        <f ca="1">TODAY()</f>
        <v>43529</v>
      </c>
      <c r="G219" s="286"/>
      <c r="H219" s="35">
        <f ca="1">YEAR(F219)</f>
        <v>2019</v>
      </c>
      <c r="I219" s="36">
        <f ca="1">MONTH(F219)</f>
        <v>3</v>
      </c>
      <c r="J219" s="35">
        <v>1</v>
      </c>
      <c r="K219" s="80"/>
    </row>
    <row r="221" spans="2:55" x14ac:dyDescent="0.25">
      <c r="S221" s="3"/>
      <c r="T221" s="3"/>
      <c r="U221" s="3"/>
      <c r="V221" s="3"/>
      <c r="W221" s="3"/>
      <c r="X221" s="3"/>
      <c r="Y221" s="3"/>
      <c r="Z221" s="3"/>
      <c r="AA221" s="3"/>
      <c r="AB221" s="3"/>
    </row>
    <row r="222" spans="2:55" x14ac:dyDescent="0.25">
      <c r="G222" s="279">
        <f ca="1">DATE(H219,I219,J219)</f>
        <v>43525</v>
      </c>
      <c r="H222" s="279"/>
      <c r="I222" s="279">
        <f ca="1">DATE(YEAR(G222),MONTH(G222)+$J$219,DAY(G222))</f>
        <v>43556</v>
      </c>
      <c r="J222" s="279"/>
      <c r="K222" s="279">
        <f ca="1">DATE(YEAR(I222),MONTH(I222)+$J$219,DAY(I222))</f>
        <v>43586</v>
      </c>
      <c r="L222" s="279"/>
      <c r="M222" s="279">
        <f ca="1">DATE(YEAR(K222),MONTH(K222)+$J$219,DAY(K222))</f>
        <v>43617</v>
      </c>
      <c r="N222" s="279"/>
      <c r="O222" s="279">
        <f ca="1">DATE(YEAR(M222),MONTH(M222)+$J$219,DAY(M222))</f>
        <v>43647</v>
      </c>
      <c r="P222" s="279"/>
      <c r="Q222" s="279">
        <f ca="1">DATE(YEAR(O222),MONTH(O222)+$J$219,DAY(O222))</f>
        <v>43678</v>
      </c>
      <c r="R222" s="279"/>
      <c r="S222" s="279">
        <f ca="1">DATE(YEAR(Q222),MONTH(Q222)+$J$219,DAY(Q222))</f>
        <v>43709</v>
      </c>
      <c r="T222" s="279"/>
      <c r="U222" s="279">
        <f ca="1">DATE(YEAR(S222),MONTH(S222)+$J$219,DAY(S222))</f>
        <v>43739</v>
      </c>
      <c r="V222" s="279"/>
      <c r="W222" s="279">
        <f ca="1">DATE(YEAR(U222),MONTH(U222)+$J$219,DAY(U222))</f>
        <v>43770</v>
      </c>
      <c r="X222" s="279"/>
      <c r="Y222" s="279">
        <f ca="1">DATE(YEAR(W222),MONTH(W222)+$J$219,DAY(W222))</f>
        <v>43800</v>
      </c>
      <c r="Z222" s="279"/>
      <c r="AA222" s="279">
        <f ca="1">DATE(YEAR(Y222),MONTH(Y222)+$J$219,DAY(Y222))</f>
        <v>43831</v>
      </c>
      <c r="AB222" s="279"/>
      <c r="AC222" s="279">
        <f ca="1">DATE(YEAR(AA222),MONTH(AA222)+$J$219,DAY(AA222))</f>
        <v>43862</v>
      </c>
      <c r="AD222" s="279"/>
      <c r="AE222" s="148"/>
      <c r="AF222" s="148"/>
      <c r="AG222" s="148"/>
      <c r="AH222" s="148"/>
      <c r="AI222" s="21"/>
      <c r="AJ222" s="21"/>
      <c r="AK222" s="21"/>
      <c r="AL222" s="21"/>
      <c r="AM222" s="21"/>
      <c r="AN222" s="21"/>
      <c r="AO222" s="21"/>
      <c r="AP222" s="21"/>
      <c r="AQ222" s="21"/>
      <c r="AR222" s="21"/>
      <c r="AS222" s="21"/>
      <c r="AT222" s="21"/>
      <c r="AU222" s="21"/>
      <c r="AV222" s="21"/>
      <c r="AW222" s="21"/>
      <c r="AX222" s="21"/>
      <c r="AY222" s="21"/>
      <c r="AZ222" s="21"/>
      <c r="BA222" s="21"/>
      <c r="BB222" s="21"/>
      <c r="BC222" s="21"/>
    </row>
    <row r="223" spans="2:55" ht="9" hidden="1" customHeight="1" x14ac:dyDescent="0.25">
      <c r="C223" s="149" t="s">
        <v>170</v>
      </c>
      <c r="G223" s="239">
        <v>1</v>
      </c>
      <c r="H223" s="239"/>
      <c r="I223" s="239">
        <v>2</v>
      </c>
      <c r="J223" s="239"/>
      <c r="K223" s="239">
        <v>3</v>
      </c>
      <c r="L223" s="239"/>
      <c r="M223" s="239">
        <v>4</v>
      </c>
      <c r="N223" s="239"/>
      <c r="O223" s="239">
        <v>5</v>
      </c>
      <c r="P223" s="239"/>
      <c r="Q223" s="239">
        <v>6</v>
      </c>
      <c r="R223" s="239"/>
      <c r="S223" s="239">
        <v>7</v>
      </c>
      <c r="T223" s="239"/>
      <c r="U223" s="239">
        <v>8</v>
      </c>
      <c r="V223" s="239"/>
      <c r="W223" s="239">
        <v>9</v>
      </c>
      <c r="X223" s="239"/>
      <c r="Y223" s="239">
        <v>10</v>
      </c>
      <c r="Z223" s="239"/>
      <c r="AA223" s="239">
        <v>11</v>
      </c>
      <c r="AB223" s="239"/>
      <c r="AC223" s="239">
        <v>12</v>
      </c>
      <c r="AD223" s="239"/>
      <c r="AE223" s="147"/>
      <c r="AF223" s="147"/>
      <c r="AG223" s="147"/>
      <c r="AH223" s="147"/>
    </row>
    <row r="224" spans="2:55" x14ac:dyDescent="0.25">
      <c r="C224" s="149"/>
      <c r="G224" s="239">
        <f ca="1">DAY(DATE(YEAR(G222),MONTH(G222)+1,1)-1)</f>
        <v>31</v>
      </c>
      <c r="H224" s="239"/>
      <c r="I224" s="239">
        <f ca="1">DAY(DATE(YEAR(I222),MONTH(I222)+1,1)-1)</f>
        <v>30</v>
      </c>
      <c r="J224" s="239"/>
      <c r="K224" s="239">
        <f ca="1">DAY(DATE(YEAR(K222),MONTH(K222)+1,1)-1)</f>
        <v>31</v>
      </c>
      <c r="L224" s="239"/>
      <c r="M224" s="239">
        <f ca="1">DAY(DATE(YEAR(M222),MONTH(M222)+1,1)-1)</f>
        <v>30</v>
      </c>
      <c r="N224" s="239"/>
      <c r="O224" s="239">
        <f ca="1">DAY(DATE(YEAR(O222),MONTH(O222)+1,1)-1)</f>
        <v>31</v>
      </c>
      <c r="P224" s="239"/>
      <c r="Q224" s="239">
        <f ca="1">DAY(DATE(YEAR(Q222),MONTH(Q222)+1,1)-1)</f>
        <v>31</v>
      </c>
      <c r="R224" s="239"/>
      <c r="S224" s="239">
        <f ca="1">DAY(DATE(YEAR(S222),MONTH(S222)+1,1)-1)</f>
        <v>30</v>
      </c>
      <c r="T224" s="239"/>
      <c r="U224" s="239">
        <f ca="1">DAY(DATE(YEAR(U222),MONTH(U222)+1,1)-1)</f>
        <v>31</v>
      </c>
      <c r="V224" s="239"/>
      <c r="W224" s="239">
        <f ca="1">DAY(DATE(YEAR(W222),MONTH(W222)+1,1)-1)</f>
        <v>30</v>
      </c>
      <c r="X224" s="239"/>
      <c r="Y224" s="239">
        <f ca="1">DAY(DATE(YEAR(Y222),MONTH(Y222)+1,1)-1)</f>
        <v>31</v>
      </c>
      <c r="Z224" s="239"/>
      <c r="AA224" s="239">
        <f ca="1">DAY(DATE(YEAR(AA222),MONTH(AA222)+1,1)-1)</f>
        <v>31</v>
      </c>
      <c r="AB224" s="239"/>
      <c r="AC224" s="239">
        <f ca="1">DAY(DATE(YEAR(AC222),MONTH(AC222)+1,1)-1)</f>
        <v>29</v>
      </c>
      <c r="AD224" s="239"/>
      <c r="AE224" s="147"/>
      <c r="AF224" s="147"/>
      <c r="AG224" s="147"/>
      <c r="AH224" s="147"/>
    </row>
    <row r="225" spans="2:34" ht="3.75" customHeight="1" x14ac:dyDescent="0.25">
      <c r="G225" s="146"/>
      <c r="H225" s="146"/>
      <c r="I225" s="146"/>
      <c r="J225" s="146"/>
      <c r="K225" s="146"/>
      <c r="L225" s="146"/>
      <c r="M225" s="146"/>
      <c r="N225" s="146"/>
      <c r="O225" s="146"/>
      <c r="P225" s="146"/>
      <c r="Q225" s="146"/>
      <c r="R225" s="146"/>
      <c r="S225" s="146"/>
      <c r="T225" s="146"/>
      <c r="U225" s="146"/>
      <c r="V225" s="146"/>
      <c r="W225" s="146"/>
      <c r="X225" s="146"/>
      <c r="Y225" s="146"/>
      <c r="Z225" s="146"/>
      <c r="AA225" s="146"/>
      <c r="AB225" s="146"/>
      <c r="AD225" s="147"/>
      <c r="AE225" s="147"/>
      <c r="AF225" s="147"/>
      <c r="AG225" s="147"/>
      <c r="AH225" s="147"/>
    </row>
    <row r="226" spans="2:34" x14ac:dyDescent="0.25">
      <c r="B226" s="44" t="s">
        <v>169</v>
      </c>
      <c r="C226" s="45"/>
      <c r="D226" s="45"/>
      <c r="E226" s="45"/>
      <c r="G226" s="146"/>
      <c r="H226" s="146"/>
      <c r="I226" s="146"/>
      <c r="J226" s="146"/>
      <c r="K226" s="146"/>
      <c r="L226" s="146"/>
      <c r="M226" s="146"/>
      <c r="N226" s="146"/>
      <c r="O226" s="146"/>
      <c r="P226" s="146"/>
      <c r="Q226" s="146"/>
      <c r="R226" s="146"/>
      <c r="S226" s="146"/>
      <c r="T226" s="146"/>
      <c r="U226" s="146"/>
      <c r="V226" s="146"/>
      <c r="W226" s="146"/>
      <c r="X226" s="146"/>
      <c r="Y226" s="146"/>
      <c r="Z226" s="146"/>
      <c r="AA226" s="146"/>
      <c r="AB226" s="146"/>
      <c r="AD226" s="147"/>
      <c r="AE226" s="147"/>
      <c r="AF226" s="147"/>
      <c r="AG226" s="147"/>
      <c r="AH226" s="147"/>
    </row>
    <row r="227" spans="2:34" ht="3.75" customHeight="1" x14ac:dyDescent="0.25">
      <c r="G227" s="146"/>
      <c r="H227" s="146"/>
      <c r="I227" s="146"/>
      <c r="J227" s="146"/>
      <c r="K227" s="146"/>
      <c r="L227" s="146"/>
      <c r="M227" s="146"/>
      <c r="N227" s="146"/>
      <c r="O227" s="146"/>
      <c r="P227" s="146"/>
      <c r="Q227" s="146"/>
      <c r="R227" s="146"/>
      <c r="S227" s="146"/>
      <c r="T227" s="146"/>
      <c r="U227" s="146"/>
      <c r="V227" s="146"/>
      <c r="W227" s="146"/>
      <c r="X227" s="146"/>
      <c r="Y227" s="146"/>
      <c r="Z227" s="146"/>
      <c r="AA227" s="146"/>
      <c r="AB227" s="146"/>
      <c r="AD227" s="147"/>
      <c r="AE227" s="147"/>
      <c r="AF227" s="147"/>
      <c r="AG227" s="147"/>
      <c r="AH227" s="147"/>
    </row>
    <row r="228" spans="2:34" x14ac:dyDescent="0.25">
      <c r="B228" s="1" t="s">
        <v>35</v>
      </c>
      <c r="G228" s="277">
        <v>0.6</v>
      </c>
      <c r="H228" s="277"/>
      <c r="I228" s="277">
        <v>0.62</v>
      </c>
      <c r="J228" s="277"/>
      <c r="K228" s="277">
        <v>0.64</v>
      </c>
      <c r="L228" s="277"/>
      <c r="M228" s="277">
        <v>0.66</v>
      </c>
      <c r="N228" s="277"/>
      <c r="O228" s="277">
        <v>0.66</v>
      </c>
      <c r="P228" s="277"/>
      <c r="Q228" s="277">
        <v>0.68</v>
      </c>
      <c r="R228" s="277"/>
      <c r="S228" s="278">
        <v>0.75</v>
      </c>
      <c r="T228" s="278"/>
      <c r="U228" s="278">
        <v>0.62</v>
      </c>
      <c r="V228" s="278"/>
      <c r="W228" s="278">
        <v>0.64</v>
      </c>
      <c r="X228" s="278"/>
      <c r="Y228" s="278">
        <v>0.65</v>
      </c>
      <c r="Z228" s="278"/>
      <c r="AA228" s="278">
        <v>0.65</v>
      </c>
      <c r="AB228" s="278"/>
      <c r="AC228" s="278">
        <v>0.66</v>
      </c>
      <c r="AD228" s="278"/>
    </row>
    <row r="229" spans="2:34" ht="3.75" customHeight="1" x14ac:dyDescent="0.25">
      <c r="S229" s="3"/>
      <c r="T229" s="3"/>
      <c r="U229" s="29"/>
      <c r="V229" s="29"/>
      <c r="W229" s="29"/>
      <c r="X229" s="29"/>
      <c r="Y229" s="29"/>
      <c r="Z229" s="29"/>
      <c r="AA229" s="29"/>
      <c r="AB229" s="29"/>
      <c r="AC229" s="29"/>
      <c r="AD229" s="29"/>
    </row>
    <row r="230" spans="2:34" x14ac:dyDescent="0.25">
      <c r="B230" s="1" t="s">
        <v>176</v>
      </c>
      <c r="G230" s="238">
        <f ca="1">($G$162/$M$173*G228)/7*G224</f>
        <v>3661.8301407960998</v>
      </c>
      <c r="H230" s="238"/>
      <c r="I230" s="238">
        <f ca="1">($G$162/$M$173*I228)/7*I224</f>
        <v>3661.8301407961003</v>
      </c>
      <c r="J230" s="238"/>
      <c r="K230" s="238">
        <f ca="1">($G$162/$M$173*K228)/7*K224</f>
        <v>3905.952150182507</v>
      </c>
      <c r="L230" s="238"/>
      <c r="M230" s="238">
        <f ca="1">($G$162/$M$173*M228)/7*M224</f>
        <v>3898.0772466539138</v>
      </c>
      <c r="N230" s="238"/>
      <c r="O230" s="238">
        <f ca="1">($G$162/$M$173*O228)/7*O224</f>
        <v>4028.0131548757108</v>
      </c>
      <c r="P230" s="238"/>
      <c r="Q230" s="238">
        <f ca="1">($G$162/$M$173*Q228)/7*Q224</f>
        <v>4150.0741595689142</v>
      </c>
      <c r="R230" s="238"/>
      <c r="S230" s="238">
        <f ca="1">($G$162/$M$173*S228)/7*S224</f>
        <v>4429.633234833992</v>
      </c>
      <c r="T230" s="238"/>
      <c r="U230" s="238">
        <f ca="1">($G$162/$M$173*U228)/7*U224</f>
        <v>3783.8911454893037</v>
      </c>
      <c r="V230" s="238"/>
      <c r="W230" s="238">
        <f ca="1">($G$162/$M$173*W228)/7*W224</f>
        <v>3779.9536937250068</v>
      </c>
      <c r="X230" s="238"/>
      <c r="Y230" s="238">
        <f ca="1">($G$162/$M$173*Y228)/7*Y224</f>
        <v>3966.9826525291082</v>
      </c>
      <c r="Z230" s="238"/>
      <c r="AA230" s="238">
        <f ca="1">($G$162/$M$173*AA228)/7*AA224</f>
        <v>3966.9826525291082</v>
      </c>
      <c r="AB230" s="238"/>
      <c r="AC230" s="238">
        <f ca="1">($G$162/$M$173*AC228)/7*AC224</f>
        <v>3768.1413384321163</v>
      </c>
      <c r="AD230" s="238"/>
    </row>
    <row r="231" spans="2:34" x14ac:dyDescent="0.25">
      <c r="B231" s="1" t="s">
        <v>157</v>
      </c>
      <c r="G231" s="237">
        <f ca="1">G230*$G$180</f>
        <v>18459.211869980849</v>
      </c>
      <c r="H231" s="237"/>
      <c r="I231" s="237">
        <f ca="1">I230*$G$180</f>
        <v>18459.211869980849</v>
      </c>
      <c r="J231" s="237"/>
      <c r="K231" s="237">
        <f ca="1">K230*$G$180</f>
        <v>19689.825994646242</v>
      </c>
      <c r="L231" s="237"/>
      <c r="M231" s="237">
        <f ca="1">M230*$G$180</f>
        <v>19650.128764818328</v>
      </c>
      <c r="N231" s="237"/>
      <c r="O231" s="237">
        <f ca="1">O230*$G$180</f>
        <v>20305.133056978939</v>
      </c>
      <c r="P231" s="237"/>
      <c r="Q231" s="237">
        <f ca="1">Q230*$G$180</f>
        <v>20920.440119311632</v>
      </c>
      <c r="R231" s="237"/>
      <c r="S231" s="287">
        <f ca="1">S230*$G$180</f>
        <v>22329.691778202639</v>
      </c>
      <c r="T231" s="287"/>
      <c r="U231" s="287">
        <f ca="1">U230*$G$180</f>
        <v>19074.518932313546</v>
      </c>
      <c r="V231" s="287"/>
      <c r="W231" s="287">
        <f ca="1">W230*$G$180</f>
        <v>19054.670317399588</v>
      </c>
      <c r="X231" s="287"/>
      <c r="Y231" s="287">
        <f ca="1">Y230*$G$180</f>
        <v>19997.479525812585</v>
      </c>
      <c r="Z231" s="287"/>
      <c r="AA231" s="287">
        <f ca="1">AA230*$G$180</f>
        <v>19997.479525812585</v>
      </c>
      <c r="AB231" s="287"/>
      <c r="AC231" s="287">
        <f ca="1">AC230*$G$180</f>
        <v>18995.124472657713</v>
      </c>
      <c r="AD231" s="287"/>
    </row>
    <row r="232" spans="2:34" x14ac:dyDescent="0.25">
      <c r="B232" s="1" t="s">
        <v>140</v>
      </c>
      <c r="G232" s="237">
        <f ca="1">G230*$G$181</f>
        <v>9467.9646950947154</v>
      </c>
      <c r="H232" s="237"/>
      <c r="I232" s="237">
        <f ca="1">I230*$G$181</f>
        <v>9467.9646950947172</v>
      </c>
      <c r="J232" s="237"/>
      <c r="K232" s="237">
        <f ca="1">K230*$G$181</f>
        <v>10099.162341434365</v>
      </c>
      <c r="L232" s="237"/>
      <c r="M232" s="237">
        <f ca="1">M230*$G$181</f>
        <v>10078.801127036313</v>
      </c>
      <c r="N232" s="237"/>
      <c r="O232" s="237">
        <f ca="1">O230*$G$181</f>
        <v>10414.76116460419</v>
      </c>
      <c r="P232" s="237"/>
      <c r="Q232" s="237">
        <f ca="1">Q230*$G$181</f>
        <v>10730.359987774014</v>
      </c>
      <c r="R232" s="237"/>
      <c r="S232" s="287">
        <f ca="1">S230*$G$181</f>
        <v>11453.183098904899</v>
      </c>
      <c r="T232" s="287"/>
      <c r="U232" s="287">
        <f ca="1">U230*$G$181</f>
        <v>9783.5635182645419</v>
      </c>
      <c r="V232" s="287"/>
      <c r="W232" s="287">
        <f ca="1">W230*$G$181</f>
        <v>9773.3829110655151</v>
      </c>
      <c r="X232" s="287"/>
      <c r="Y232" s="287">
        <f ca="1">Y230*$G$181</f>
        <v>10256.961753019275</v>
      </c>
      <c r="Z232" s="287"/>
      <c r="AA232" s="287">
        <f ca="1">AA230*$G$181</f>
        <v>10256.961753019275</v>
      </c>
      <c r="AB232" s="287"/>
      <c r="AC232" s="287">
        <f ca="1">AC230*$G$181</f>
        <v>9742.8410894684348</v>
      </c>
      <c r="AD232" s="287"/>
    </row>
    <row r="233" spans="2:34" ht="3.75" customHeight="1" x14ac:dyDescent="0.25">
      <c r="S233" s="3"/>
      <c r="T233" s="3"/>
      <c r="U233" s="3"/>
      <c r="V233" s="3"/>
      <c r="W233" s="3"/>
      <c r="X233" s="3"/>
      <c r="Y233" s="3"/>
      <c r="Z233" s="3"/>
      <c r="AA233" s="3"/>
      <c r="AB233" s="3"/>
      <c r="AC233" s="3"/>
      <c r="AD233" s="3"/>
    </row>
    <row r="234" spans="2:34" x14ac:dyDescent="0.25">
      <c r="B234" s="17" t="s">
        <v>36</v>
      </c>
      <c r="C234" s="17"/>
      <c r="D234" s="17"/>
      <c r="E234" s="17"/>
      <c r="G234" s="285">
        <f ca="1">G231+G232</f>
        <v>27927.176565075562</v>
      </c>
      <c r="H234" s="285"/>
      <c r="I234" s="285">
        <f ca="1">I231+I232</f>
        <v>27927.176565075566</v>
      </c>
      <c r="J234" s="285"/>
      <c r="K234" s="285">
        <f ca="1">K231+K232</f>
        <v>29788.988336080605</v>
      </c>
      <c r="L234" s="285"/>
      <c r="M234" s="285">
        <f ca="1">M231+M232</f>
        <v>29728.929891854641</v>
      </c>
      <c r="N234" s="285"/>
      <c r="O234" s="285">
        <f ca="1">O231+O232</f>
        <v>30719.894221583127</v>
      </c>
      <c r="P234" s="285"/>
      <c r="Q234" s="285">
        <f ca="1">Q231+Q232</f>
        <v>31650.800107085648</v>
      </c>
      <c r="R234" s="285"/>
      <c r="S234" s="289">
        <f ca="1">S231+S232</f>
        <v>33782.874877107541</v>
      </c>
      <c r="T234" s="289"/>
      <c r="U234" s="289">
        <f ca="1">U231+U232</f>
        <v>28858.082450578087</v>
      </c>
      <c r="V234" s="289"/>
      <c r="W234" s="289">
        <f ca="1">W231+W232</f>
        <v>28828.053228465105</v>
      </c>
      <c r="X234" s="289"/>
      <c r="Y234" s="289">
        <f ca="1">Y231+Y232</f>
        <v>30254.441278831859</v>
      </c>
      <c r="Z234" s="289"/>
      <c r="AA234" s="289">
        <f ca="1">AA231+AA232</f>
        <v>30254.441278831859</v>
      </c>
      <c r="AB234" s="289"/>
      <c r="AC234" s="289">
        <f ca="1">AC231+AC232</f>
        <v>28737.965562126148</v>
      </c>
      <c r="AD234" s="289"/>
    </row>
    <row r="235" spans="2:34" x14ac:dyDescent="0.25">
      <c r="U235" s="29"/>
      <c r="V235" s="29"/>
      <c r="W235" s="29"/>
      <c r="X235" s="29"/>
      <c r="Y235" s="29"/>
      <c r="Z235" s="29"/>
      <c r="AA235" s="29"/>
      <c r="AB235" s="29"/>
      <c r="AC235" s="29"/>
      <c r="AD235" s="29"/>
    </row>
    <row r="236" spans="2:34" x14ac:dyDescent="0.25">
      <c r="U236" s="29"/>
      <c r="V236" s="29"/>
      <c r="W236" s="29"/>
      <c r="X236" s="29"/>
      <c r="Y236" s="29"/>
      <c r="Z236" s="29"/>
      <c r="AA236" s="29"/>
      <c r="AB236" s="29"/>
      <c r="AC236" s="29"/>
      <c r="AD236" s="29"/>
    </row>
    <row r="237" spans="2:34" x14ac:dyDescent="0.25">
      <c r="U237" s="29"/>
      <c r="V237" s="29"/>
      <c r="W237" s="29"/>
      <c r="X237" s="29"/>
      <c r="Y237" s="29"/>
      <c r="Z237" s="29"/>
      <c r="AA237" s="29"/>
      <c r="AB237" s="29"/>
      <c r="AC237" s="29"/>
      <c r="AD237" s="29"/>
    </row>
    <row r="238" spans="2:34" x14ac:dyDescent="0.25">
      <c r="B238" s="46" t="s">
        <v>1</v>
      </c>
      <c r="C238" s="46"/>
      <c r="D238" s="47"/>
      <c r="E238" s="47"/>
      <c r="U238" s="29"/>
      <c r="V238" s="29"/>
      <c r="W238" s="29"/>
      <c r="X238" s="29"/>
      <c r="Y238" s="29"/>
      <c r="Z238" s="29"/>
      <c r="AA238" s="29"/>
      <c r="AB238" s="29"/>
      <c r="AC238" s="29"/>
      <c r="AD238" s="29"/>
    </row>
    <row r="239" spans="2:34" ht="4.5" customHeight="1" x14ac:dyDescent="0.25">
      <c r="U239" s="29"/>
      <c r="V239" s="29"/>
      <c r="W239" s="29"/>
      <c r="X239" s="29"/>
      <c r="Y239" s="29"/>
      <c r="Z239" s="29"/>
      <c r="AA239" s="29"/>
      <c r="AB239" s="29"/>
      <c r="AC239" s="29"/>
      <c r="AD239" s="29"/>
    </row>
    <row r="240" spans="2:34" x14ac:dyDescent="0.25">
      <c r="B240" s="32" t="s">
        <v>191</v>
      </c>
      <c r="C240" s="32"/>
      <c r="D240" s="3"/>
      <c r="E240" s="3"/>
      <c r="F240" s="3"/>
      <c r="G240" s="288">
        <f ca="1">G230*$G$182</f>
        <v>10620.679275508413</v>
      </c>
      <c r="H240" s="288"/>
      <c r="I240" s="288">
        <f ca="1">I230*$G$182</f>
        <v>10620.679275508413</v>
      </c>
      <c r="J240" s="288"/>
      <c r="K240" s="288">
        <f ca="1">K230*$G$182</f>
        <v>11328.724560542309</v>
      </c>
      <c r="L240" s="288"/>
      <c r="M240" s="288">
        <f ca="1">M230*$G$182</f>
        <v>11305.884390057345</v>
      </c>
      <c r="N240" s="288"/>
      <c r="O240" s="288">
        <f ca="1">O230*$G$182</f>
        <v>11682.747203059256</v>
      </c>
      <c r="P240" s="288"/>
      <c r="Q240" s="288">
        <f ca="1">Q230*$G$182</f>
        <v>12036.769845576204</v>
      </c>
      <c r="R240" s="288"/>
      <c r="S240" s="288">
        <f ca="1">S230*$G$182</f>
        <v>12847.595897792435</v>
      </c>
      <c r="T240" s="288"/>
      <c r="U240" s="288">
        <f ca="1">U230*$G$182</f>
        <v>10974.701918025361</v>
      </c>
      <c r="V240" s="288"/>
      <c r="W240" s="288">
        <f ca="1">W230*$G$182</f>
        <v>10963.281832782879</v>
      </c>
      <c r="X240" s="288"/>
      <c r="Y240" s="288">
        <f ca="1">Y230*$G$182</f>
        <v>11505.73588180078</v>
      </c>
      <c r="Z240" s="288"/>
      <c r="AA240" s="288">
        <f ca="1">AA230*$G$182</f>
        <v>11505.73588180078</v>
      </c>
      <c r="AB240" s="288"/>
      <c r="AC240" s="288">
        <f ca="1">AC230*$G$182</f>
        <v>10929.021577055433</v>
      </c>
      <c r="AD240" s="288"/>
    </row>
    <row r="241" spans="2:31" x14ac:dyDescent="0.25">
      <c r="B241" s="3" t="s">
        <v>192</v>
      </c>
      <c r="C241" s="3"/>
      <c r="D241" s="3"/>
      <c r="E241" s="3"/>
      <c r="F241" s="3"/>
      <c r="G241" s="288">
        <f ca="1">G230*$G$183</f>
        <v>3040.9283226142829</v>
      </c>
      <c r="H241" s="288"/>
      <c r="I241" s="288">
        <f ca="1">I230*$G$183</f>
        <v>3040.9283226142834</v>
      </c>
      <c r="J241" s="288"/>
      <c r="K241" s="288">
        <f ca="1">K230*$G$183</f>
        <v>3243.6568774552356</v>
      </c>
      <c r="L241" s="288"/>
      <c r="M241" s="288">
        <f ca="1">M230*$G$183</f>
        <v>3237.1172466539151</v>
      </c>
      <c r="N241" s="288"/>
      <c r="O241" s="288">
        <f ca="1">O230*$G$183</f>
        <v>3345.021154875712</v>
      </c>
      <c r="P241" s="288"/>
      <c r="Q241" s="288">
        <f ca="1">Q230*$G$183</f>
        <v>3446.3854322961884</v>
      </c>
      <c r="R241" s="288"/>
      <c r="S241" s="288">
        <f t="shared" ref="S241:AC241" ca="1" si="11">S230*$G$183</f>
        <v>3678.5423257430843</v>
      </c>
      <c r="T241" s="288"/>
      <c r="U241" s="288">
        <f t="shared" ca="1" si="11"/>
        <v>3142.2926000347593</v>
      </c>
      <c r="V241" s="288"/>
      <c r="W241" s="288">
        <f t="shared" ca="1" si="11"/>
        <v>3139.022784634099</v>
      </c>
      <c r="X241" s="288"/>
      <c r="Y241" s="288">
        <f t="shared" ca="1" si="11"/>
        <v>3294.3390161654734</v>
      </c>
      <c r="Z241" s="288"/>
      <c r="AA241" s="288">
        <f t="shared" ca="1" si="11"/>
        <v>3294.3390161654734</v>
      </c>
      <c r="AB241" s="288"/>
      <c r="AC241" s="288">
        <f t="shared" ca="1" si="11"/>
        <v>3129.2133384321178</v>
      </c>
      <c r="AD241" s="288"/>
    </row>
    <row r="242" spans="2:31" ht="2.25" customHeight="1" x14ac:dyDescent="0.25">
      <c r="D242" s="42"/>
      <c r="E242" s="42"/>
      <c r="F242" s="42"/>
      <c r="G242" s="42"/>
      <c r="H242" s="42"/>
      <c r="I242" s="42"/>
      <c r="J242" s="42"/>
      <c r="K242" s="42"/>
      <c r="L242" s="42"/>
      <c r="U242" s="29"/>
      <c r="V242" s="29"/>
      <c r="W242" s="29"/>
      <c r="X242" s="29"/>
      <c r="Y242" s="29"/>
      <c r="Z242" s="29"/>
      <c r="AA242" s="29"/>
      <c r="AB242" s="29"/>
      <c r="AC242" s="29"/>
      <c r="AD242" s="29"/>
      <c r="AE242" s="34"/>
    </row>
    <row r="243" spans="2:31" x14ac:dyDescent="0.25">
      <c r="B243" s="1" t="s">
        <v>40</v>
      </c>
      <c r="H243" s="21"/>
      <c r="I243" s="21"/>
      <c r="J243" s="21"/>
      <c r="K243" s="21"/>
      <c r="L243" s="21"/>
      <c r="M243" s="170"/>
      <c r="N243" s="170"/>
      <c r="O243" s="170"/>
      <c r="P243" s="170"/>
      <c r="Q243" s="170"/>
      <c r="R243" s="170"/>
      <c r="S243" s="170"/>
      <c r="T243" s="170"/>
      <c r="U243" s="184"/>
      <c r="V243" s="184"/>
      <c r="W243" s="184"/>
      <c r="X243" s="184"/>
      <c r="Y243" s="184"/>
      <c r="Z243" s="184"/>
      <c r="AA243" s="184"/>
      <c r="AB243" s="184"/>
      <c r="AC243" s="184"/>
      <c r="AD243" s="184"/>
    </row>
    <row r="244" spans="2:31" x14ac:dyDescent="0.25">
      <c r="C244" s="1" t="s">
        <v>208</v>
      </c>
      <c r="E244" s="170">
        <f>T209</f>
        <v>4600</v>
      </c>
      <c r="G244" s="222">
        <f>$E$244</f>
        <v>4600</v>
      </c>
      <c r="H244" s="222"/>
      <c r="I244" s="222">
        <f>$E$244</f>
        <v>4600</v>
      </c>
      <c r="J244" s="222"/>
      <c r="K244" s="222">
        <f>$E$244</f>
        <v>4600</v>
      </c>
      <c r="L244" s="222"/>
      <c r="M244" s="222">
        <f>$E$244</f>
        <v>4600</v>
      </c>
      <c r="N244" s="222"/>
      <c r="O244" s="222">
        <f>$E$244</f>
        <v>4600</v>
      </c>
      <c r="P244" s="222"/>
      <c r="Q244" s="222">
        <f>$E$244</f>
        <v>4600</v>
      </c>
      <c r="R244" s="222"/>
      <c r="S244" s="222">
        <f>$E$244</f>
        <v>4600</v>
      </c>
      <c r="T244" s="222"/>
      <c r="U244" s="222">
        <f>$E$244</f>
        <v>4600</v>
      </c>
      <c r="V244" s="222"/>
      <c r="W244" s="222">
        <f>$E$244</f>
        <v>4600</v>
      </c>
      <c r="X244" s="222"/>
      <c r="Y244" s="222">
        <f>$E$244</f>
        <v>4600</v>
      </c>
      <c r="Z244" s="222"/>
      <c r="AA244" s="222">
        <f>$E$244</f>
        <v>4600</v>
      </c>
      <c r="AB244" s="222"/>
      <c r="AC244" s="222">
        <f>$E$244</f>
        <v>4600</v>
      </c>
      <c r="AD244" s="222"/>
    </row>
    <row r="245" spans="2:31" x14ac:dyDescent="0.25">
      <c r="C245" s="1" t="s">
        <v>202</v>
      </c>
      <c r="E245" s="170">
        <f>AC209</f>
        <v>1810</v>
      </c>
      <c r="G245" s="222">
        <f>$E$245</f>
        <v>1810</v>
      </c>
      <c r="H245" s="222"/>
      <c r="I245" s="222">
        <f>$E$245</f>
        <v>1810</v>
      </c>
      <c r="J245" s="222"/>
      <c r="K245" s="222">
        <f>$E$245</f>
        <v>1810</v>
      </c>
      <c r="L245" s="222"/>
      <c r="M245" s="222">
        <f>$E$245</f>
        <v>1810</v>
      </c>
      <c r="N245" s="222"/>
      <c r="O245" s="222">
        <f>$E$245</f>
        <v>1810</v>
      </c>
      <c r="P245" s="222"/>
      <c r="Q245" s="222">
        <f>$E$245</f>
        <v>1810</v>
      </c>
      <c r="R245" s="222"/>
      <c r="S245" s="222">
        <f>$E$245</f>
        <v>1810</v>
      </c>
      <c r="T245" s="222"/>
      <c r="U245" s="222">
        <f>$E$245</f>
        <v>1810</v>
      </c>
      <c r="V245" s="222"/>
      <c r="W245" s="222">
        <f>$E$245</f>
        <v>1810</v>
      </c>
      <c r="X245" s="222"/>
      <c r="Y245" s="222">
        <f>$E$245</f>
        <v>1810</v>
      </c>
      <c r="Z245" s="222"/>
      <c r="AA245" s="222">
        <f>$E$245</f>
        <v>1810</v>
      </c>
      <c r="AB245" s="222"/>
      <c r="AC245" s="222">
        <f>$E$245</f>
        <v>1810</v>
      </c>
      <c r="AD245" s="222"/>
    </row>
    <row r="246" spans="2:31" x14ac:dyDescent="0.25">
      <c r="C246" s="40" t="s">
        <v>247</v>
      </c>
      <c r="E246" s="170"/>
      <c r="G246" s="222">
        <v>3000</v>
      </c>
      <c r="H246" s="222"/>
      <c r="I246" s="222">
        <v>3000</v>
      </c>
      <c r="J246" s="222"/>
      <c r="K246" s="222">
        <v>3000</v>
      </c>
      <c r="L246" s="222"/>
      <c r="M246" s="222">
        <v>3000</v>
      </c>
      <c r="N246" s="222"/>
      <c r="O246" s="222">
        <v>3000</v>
      </c>
      <c r="P246" s="222"/>
      <c r="Q246" s="222">
        <v>3000</v>
      </c>
      <c r="R246" s="222"/>
      <c r="S246" s="222">
        <v>3000</v>
      </c>
      <c r="T246" s="222"/>
      <c r="U246" s="222">
        <v>3000</v>
      </c>
      <c r="V246" s="222"/>
      <c r="W246" s="222">
        <v>3000</v>
      </c>
      <c r="X246" s="222"/>
      <c r="Y246" s="222">
        <v>3000</v>
      </c>
      <c r="Z246" s="222"/>
      <c r="AA246" s="222">
        <v>3000</v>
      </c>
      <c r="AB246" s="222"/>
      <c r="AC246" s="222">
        <v>3000</v>
      </c>
      <c r="AD246" s="222"/>
    </row>
    <row r="247" spans="2:31" x14ac:dyDescent="0.25">
      <c r="C247" s="1" t="s">
        <v>211</v>
      </c>
      <c r="F247" s="186">
        <v>0.25</v>
      </c>
      <c r="G247" s="237">
        <f>(G244+G245+G246)*$F$247</f>
        <v>2352.5</v>
      </c>
      <c r="H247" s="237"/>
      <c r="I247" s="237">
        <f>(I244+I245+I246)*$F$247</f>
        <v>2352.5</v>
      </c>
      <c r="J247" s="237"/>
      <c r="K247" s="237">
        <f>(K244+K245+K246)*$F$247</f>
        <v>2352.5</v>
      </c>
      <c r="L247" s="237"/>
      <c r="M247" s="237">
        <f>(M244+M245+M246)*$F$247</f>
        <v>2352.5</v>
      </c>
      <c r="N247" s="237"/>
      <c r="O247" s="237">
        <f>(O244+O245+O246)*$F$247</f>
        <v>2352.5</v>
      </c>
      <c r="P247" s="237"/>
      <c r="Q247" s="237">
        <f>(Q244+Q245+Q246)*$F$247</f>
        <v>2352.5</v>
      </c>
      <c r="R247" s="237"/>
      <c r="S247" s="237">
        <f>(S244+S245+S246)*$F$247</f>
        <v>2352.5</v>
      </c>
      <c r="T247" s="237"/>
      <c r="U247" s="237">
        <f>(U244+U245+U246)*$F$247</f>
        <v>2352.5</v>
      </c>
      <c r="V247" s="237"/>
      <c r="W247" s="237">
        <f>(W244+W245+W246)*$F$247</f>
        <v>2352.5</v>
      </c>
      <c r="X247" s="237"/>
      <c r="Y247" s="237">
        <f>(Y244+Y245+Y246)*$F$247</f>
        <v>2352.5</v>
      </c>
      <c r="Z247" s="237"/>
      <c r="AA247" s="237">
        <f>(AA244+AA245+AA246)*$F$247</f>
        <v>2352.5</v>
      </c>
      <c r="AB247" s="237"/>
      <c r="AC247" s="237">
        <f>(AC244+AC245+AC246)*$F$247</f>
        <v>2352.5</v>
      </c>
      <c r="AD247" s="237"/>
    </row>
    <row r="248" spans="2:31" ht="3" customHeight="1" x14ac:dyDescent="0.25">
      <c r="F248" s="187"/>
      <c r="G248" s="173"/>
      <c r="H248" s="173"/>
      <c r="I248" s="173"/>
      <c r="J248" s="173"/>
      <c r="K248" s="173"/>
      <c r="L248" s="173"/>
      <c r="M248" s="173"/>
      <c r="N248" s="173"/>
      <c r="O248" s="173"/>
      <c r="P248" s="173"/>
      <c r="Q248" s="173"/>
      <c r="R248" s="173"/>
      <c r="S248" s="173"/>
      <c r="T248" s="173"/>
      <c r="U248" s="173"/>
      <c r="V248" s="173"/>
      <c r="W248" s="173"/>
      <c r="X248" s="173"/>
      <c r="Y248" s="173"/>
      <c r="Z248" s="173"/>
      <c r="AA248" s="173"/>
      <c r="AB248" s="173"/>
      <c r="AC248" s="173"/>
      <c r="AD248" s="173"/>
    </row>
    <row r="249" spans="2:31" x14ac:dyDescent="0.25">
      <c r="B249" s="1" t="s">
        <v>38</v>
      </c>
      <c r="G249" s="246">
        <v>2500</v>
      </c>
      <c r="H249" s="246"/>
      <c r="I249" s="246">
        <v>2500</v>
      </c>
      <c r="J249" s="246"/>
      <c r="K249" s="246">
        <v>2500</v>
      </c>
      <c r="L249" s="246"/>
      <c r="M249" s="246">
        <v>2500</v>
      </c>
      <c r="N249" s="246"/>
      <c r="O249" s="246">
        <v>2500</v>
      </c>
      <c r="P249" s="246"/>
      <c r="Q249" s="246">
        <v>2500</v>
      </c>
      <c r="R249" s="246"/>
      <c r="S249" s="246">
        <v>2500</v>
      </c>
      <c r="T249" s="246"/>
      <c r="U249" s="246">
        <v>2500</v>
      </c>
      <c r="V249" s="246"/>
      <c r="W249" s="246">
        <v>2500</v>
      </c>
      <c r="X249" s="246"/>
      <c r="Y249" s="246">
        <v>2500</v>
      </c>
      <c r="Z249" s="246"/>
      <c r="AA249" s="246">
        <v>2500</v>
      </c>
      <c r="AB249" s="246"/>
      <c r="AC249" s="246">
        <v>2500</v>
      </c>
      <c r="AD249" s="246"/>
    </row>
    <row r="250" spans="2:31" x14ac:dyDescent="0.25">
      <c r="B250" s="1" t="s">
        <v>212</v>
      </c>
      <c r="G250" s="246"/>
      <c r="H250" s="246"/>
      <c r="I250" s="246"/>
      <c r="J250" s="246"/>
      <c r="K250" s="246"/>
      <c r="L250" s="246"/>
      <c r="M250" s="246"/>
      <c r="N250" s="246"/>
      <c r="O250" s="246"/>
      <c r="P250" s="246"/>
      <c r="Q250" s="246"/>
      <c r="R250" s="246"/>
      <c r="S250" s="246"/>
      <c r="T250" s="246"/>
      <c r="U250" s="246"/>
      <c r="V250" s="246"/>
      <c r="W250" s="246"/>
      <c r="X250" s="246"/>
      <c r="Y250" s="246"/>
      <c r="Z250" s="246"/>
      <c r="AA250" s="246"/>
      <c r="AB250" s="246"/>
      <c r="AC250" s="246"/>
      <c r="AD250" s="246"/>
    </row>
    <row r="251" spans="2:31" x14ac:dyDescent="0.25">
      <c r="B251" s="1" t="s">
        <v>42</v>
      </c>
      <c r="G251" s="246"/>
      <c r="H251" s="246"/>
      <c r="I251" s="246"/>
      <c r="J251" s="246"/>
      <c r="K251" s="246"/>
      <c r="L251" s="246"/>
      <c r="M251" s="246"/>
      <c r="N251" s="246"/>
      <c r="O251" s="246"/>
      <c r="P251" s="246"/>
      <c r="Q251" s="246"/>
      <c r="R251" s="246"/>
      <c r="S251" s="246"/>
      <c r="T251" s="246"/>
      <c r="U251" s="246"/>
      <c r="V251" s="246"/>
      <c r="W251" s="246"/>
      <c r="X251" s="246"/>
      <c r="Y251" s="246"/>
      <c r="Z251" s="246"/>
      <c r="AA251" s="246"/>
      <c r="AB251" s="246"/>
      <c r="AC251" s="246"/>
      <c r="AD251" s="246"/>
    </row>
    <row r="252" spans="2:31" x14ac:dyDescent="0.25">
      <c r="B252" s="1" t="s">
        <v>18</v>
      </c>
      <c r="G252" s="246"/>
      <c r="H252" s="246"/>
      <c r="I252" s="246"/>
      <c r="J252" s="246"/>
      <c r="K252" s="246"/>
      <c r="L252" s="246"/>
      <c r="M252" s="246"/>
      <c r="N252" s="246"/>
      <c r="O252" s="246"/>
      <c r="P252" s="246"/>
      <c r="Q252" s="246"/>
      <c r="R252" s="246"/>
      <c r="S252" s="246"/>
      <c r="T252" s="246"/>
      <c r="U252" s="246"/>
      <c r="V252" s="246"/>
      <c r="W252" s="246"/>
      <c r="X252" s="246"/>
      <c r="Y252" s="246"/>
      <c r="Z252" s="246"/>
      <c r="AA252" s="246"/>
      <c r="AB252" s="246"/>
      <c r="AC252" s="246"/>
      <c r="AD252" s="246"/>
    </row>
    <row r="253" spans="2:31" x14ac:dyDescent="0.25">
      <c r="B253" s="1" t="s">
        <v>41</v>
      </c>
      <c r="G253" s="246">
        <v>100</v>
      </c>
      <c r="H253" s="246"/>
      <c r="I253" s="246">
        <v>100</v>
      </c>
      <c r="J253" s="246"/>
      <c r="K253" s="246">
        <v>100</v>
      </c>
      <c r="L253" s="246"/>
      <c r="M253" s="246">
        <v>100</v>
      </c>
      <c r="N253" s="246"/>
      <c r="O253" s="246">
        <v>100</v>
      </c>
      <c r="P253" s="246"/>
      <c r="Q253" s="246">
        <v>100</v>
      </c>
      <c r="R253" s="246"/>
      <c r="S253" s="246">
        <v>100</v>
      </c>
      <c r="T253" s="246"/>
      <c r="U253" s="246">
        <v>100</v>
      </c>
      <c r="V253" s="246"/>
      <c r="W253" s="246">
        <v>100</v>
      </c>
      <c r="X253" s="246"/>
      <c r="Y253" s="246">
        <v>100</v>
      </c>
      <c r="Z253" s="246"/>
      <c r="AA253" s="246">
        <v>100</v>
      </c>
      <c r="AB253" s="246"/>
      <c r="AC253" s="246">
        <v>100</v>
      </c>
      <c r="AD253" s="246"/>
    </row>
    <row r="254" spans="2:31" x14ac:dyDescent="0.25">
      <c r="B254" s="1" t="s">
        <v>44</v>
      </c>
      <c r="G254" s="246"/>
      <c r="H254" s="246"/>
      <c r="I254" s="246"/>
      <c r="J254" s="246"/>
      <c r="K254" s="246"/>
      <c r="L254" s="246"/>
      <c r="M254" s="246"/>
      <c r="N254" s="246"/>
      <c r="O254" s="246"/>
      <c r="P254" s="246"/>
      <c r="Q254" s="246"/>
      <c r="R254" s="246"/>
      <c r="S254" s="246"/>
      <c r="T254" s="246"/>
      <c r="U254" s="246"/>
      <c r="V254" s="246"/>
      <c r="W254" s="246"/>
      <c r="X254" s="246"/>
      <c r="Y254" s="246"/>
      <c r="Z254" s="246"/>
      <c r="AA254" s="246"/>
      <c r="AB254" s="246"/>
      <c r="AC254" s="246"/>
      <c r="AD254" s="246"/>
    </row>
    <row r="255" spans="2:31" x14ac:dyDescent="0.25">
      <c r="B255" s="1" t="s">
        <v>43</v>
      </c>
      <c r="G255" s="246"/>
      <c r="H255" s="246"/>
      <c r="I255" s="246"/>
      <c r="J255" s="246"/>
      <c r="K255" s="246"/>
      <c r="L255" s="246"/>
      <c r="M255" s="246"/>
      <c r="N255" s="246"/>
      <c r="O255" s="246"/>
      <c r="P255" s="246"/>
      <c r="Q255" s="246"/>
      <c r="R255" s="246"/>
      <c r="S255" s="246"/>
      <c r="T255" s="246"/>
      <c r="U255" s="246"/>
      <c r="V255" s="246"/>
      <c r="W255" s="246"/>
      <c r="X255" s="246"/>
      <c r="Y255" s="246"/>
      <c r="Z255" s="246"/>
      <c r="AA255" s="246"/>
      <c r="AB255" s="246"/>
      <c r="AC255" s="246"/>
      <c r="AD255" s="246"/>
    </row>
    <row r="256" spans="2:31" x14ac:dyDescent="0.25">
      <c r="B256" s="1" t="s">
        <v>39</v>
      </c>
      <c r="G256" s="246"/>
      <c r="H256" s="246"/>
      <c r="I256" s="246"/>
      <c r="J256" s="246"/>
      <c r="K256" s="246"/>
      <c r="L256" s="246"/>
      <c r="M256" s="246"/>
      <c r="N256" s="246"/>
      <c r="O256" s="246"/>
      <c r="P256" s="246"/>
      <c r="Q256" s="246"/>
      <c r="R256" s="246"/>
      <c r="S256" s="246"/>
      <c r="T256" s="246"/>
      <c r="U256" s="246"/>
      <c r="V256" s="246"/>
      <c r="W256" s="246"/>
      <c r="X256" s="246"/>
      <c r="Y256" s="246"/>
      <c r="Z256" s="246"/>
      <c r="AA256" s="246"/>
      <c r="AB256" s="246"/>
      <c r="AC256" s="246"/>
      <c r="AD256" s="246"/>
    </row>
    <row r="257" spans="2:32" ht="3.75" customHeight="1" x14ac:dyDescent="0.25">
      <c r="H257" s="21"/>
      <c r="I257" s="21"/>
      <c r="J257" s="21"/>
      <c r="K257" s="21"/>
      <c r="L257" s="21"/>
      <c r="M257" s="171"/>
      <c r="N257" s="171"/>
      <c r="O257" s="171"/>
      <c r="P257" s="171"/>
      <c r="Q257" s="171"/>
      <c r="R257" s="171"/>
      <c r="S257" s="171"/>
      <c r="T257" s="171"/>
      <c r="U257" s="171"/>
      <c r="V257" s="171"/>
      <c r="W257" s="171"/>
      <c r="X257" s="171"/>
      <c r="Y257" s="171"/>
      <c r="Z257" s="171"/>
      <c r="AA257" s="171"/>
      <c r="AB257" s="171"/>
      <c r="AC257" s="171"/>
      <c r="AD257" s="171"/>
    </row>
    <row r="258" spans="2:32" x14ac:dyDescent="0.25">
      <c r="B258" s="46" t="s">
        <v>37</v>
      </c>
      <c r="C258" s="46"/>
      <c r="D258" s="46"/>
      <c r="E258" s="46"/>
      <c r="F258" s="157"/>
      <c r="G258" s="303">
        <f ca="1">SUM(G240:H256)</f>
        <v>28024.107598122697</v>
      </c>
      <c r="H258" s="304"/>
      <c r="I258" s="303">
        <f ca="1">SUM(I240:J256)</f>
        <v>28024.107598122697</v>
      </c>
      <c r="J258" s="304"/>
      <c r="K258" s="303">
        <f ca="1">SUM(K240:L256)</f>
        <v>28934.881437997545</v>
      </c>
      <c r="L258" s="304"/>
      <c r="M258" s="303">
        <f ca="1">SUM(M240:N256)</f>
        <v>28905.501636711262</v>
      </c>
      <c r="N258" s="304"/>
      <c r="O258" s="303">
        <f ca="1">SUM(O240:P256)</f>
        <v>29390.268357934969</v>
      </c>
      <c r="P258" s="304"/>
      <c r="Q258" s="303">
        <f ca="1">SUM(Q240:R256)</f>
        <v>29845.655277872393</v>
      </c>
      <c r="R258" s="304"/>
      <c r="S258" s="303">
        <f ca="1">SUM(S240:T256)</f>
        <v>30888.63822353552</v>
      </c>
      <c r="T258" s="304"/>
      <c r="U258" s="303">
        <f ca="1">SUM(U240:V256)</f>
        <v>28479.494518060121</v>
      </c>
      <c r="V258" s="304"/>
      <c r="W258" s="303">
        <f ca="1">SUM(W240:X256)</f>
        <v>28464.804617416979</v>
      </c>
      <c r="X258" s="304"/>
      <c r="Y258" s="303">
        <f ca="1">SUM(Y240:Z256)</f>
        <v>29162.574897966253</v>
      </c>
      <c r="Z258" s="304"/>
      <c r="AA258" s="303">
        <f ca="1">SUM(AA240:AB256)</f>
        <v>29162.574897966253</v>
      </c>
      <c r="AB258" s="304"/>
      <c r="AC258" s="303">
        <f ca="1">SUM(AC240:AD256)</f>
        <v>28420.734915487552</v>
      </c>
      <c r="AD258" s="304"/>
    </row>
    <row r="260" spans="2:32" s="40" customFormat="1" x14ac:dyDescent="0.25">
      <c r="B260" s="37" t="s">
        <v>45</v>
      </c>
      <c r="C260" s="37"/>
      <c r="D260" s="37"/>
      <c r="E260" s="37"/>
      <c r="F260" s="37"/>
      <c r="G260" s="302">
        <f ca="1">G234-G258</f>
        <v>-96.931033047134406</v>
      </c>
      <c r="H260" s="282"/>
      <c r="I260" s="302">
        <f ca="1">I234-I258</f>
        <v>-96.931033047130768</v>
      </c>
      <c r="J260" s="282"/>
      <c r="K260" s="302">
        <f ca="1">K234-K258</f>
        <v>854.10689808306051</v>
      </c>
      <c r="L260" s="282"/>
      <c r="M260" s="302">
        <f ca="1">M234-M258</f>
        <v>823.42825514337892</v>
      </c>
      <c r="N260" s="282"/>
      <c r="O260" s="302">
        <f ca="1">O234-O258</f>
        <v>1329.625863648158</v>
      </c>
      <c r="P260" s="282"/>
      <c r="Q260" s="302">
        <f ca="1">Q234-Q258</f>
        <v>1805.1448292132554</v>
      </c>
      <c r="R260" s="282"/>
      <c r="S260" s="302">
        <f ca="1">S234-S258</f>
        <v>2894.2366535720212</v>
      </c>
      <c r="T260" s="282"/>
      <c r="U260" s="302">
        <f ca="1">U234-U258</f>
        <v>378.58793251796669</v>
      </c>
      <c r="V260" s="282"/>
      <c r="W260" s="302">
        <f ca="1">W234-W258</f>
        <v>363.24861104812589</v>
      </c>
      <c r="X260" s="282"/>
      <c r="Y260" s="302">
        <f ca="1">Y234-Y258</f>
        <v>1091.8663808656056</v>
      </c>
      <c r="Z260" s="282"/>
      <c r="AA260" s="302">
        <f ca="1">AA234-AA258</f>
        <v>1091.8663808656056</v>
      </c>
      <c r="AB260" s="282"/>
      <c r="AC260" s="302">
        <f ca="1">AC234-AC258</f>
        <v>317.23064663859623</v>
      </c>
      <c r="AD260" s="282"/>
    </row>
    <row r="261" spans="2:32" s="40" customFormat="1" x14ac:dyDescent="0.25">
      <c r="B261" s="37" t="s">
        <v>46</v>
      </c>
      <c r="C261" s="37"/>
      <c r="D261" s="37"/>
      <c r="E261" s="37"/>
      <c r="F261" s="37"/>
      <c r="G261" s="302">
        <f ca="1">G260</f>
        <v>-96.931033047134406</v>
      </c>
      <c r="H261" s="282"/>
      <c r="I261" s="302">
        <f ca="1">G261+I260</f>
        <v>-193.86206609426517</v>
      </c>
      <c r="J261" s="282"/>
      <c r="K261" s="302">
        <f ca="1">I261+K260</f>
        <v>660.24483198879534</v>
      </c>
      <c r="L261" s="282"/>
      <c r="M261" s="302">
        <f ca="1">K261+M260</f>
        <v>1483.6730871321743</v>
      </c>
      <c r="N261" s="282"/>
      <c r="O261" s="302">
        <f ca="1">M261+O260</f>
        <v>2813.2989507803322</v>
      </c>
      <c r="P261" s="282"/>
      <c r="Q261" s="302">
        <f ca="1">O261+Q260</f>
        <v>4618.4437799935877</v>
      </c>
      <c r="R261" s="282"/>
      <c r="S261" s="302">
        <f ca="1">Q261+S260</f>
        <v>7512.6804335656088</v>
      </c>
      <c r="T261" s="282"/>
      <c r="U261" s="302">
        <f ca="1">S261+U260</f>
        <v>7891.2683660835755</v>
      </c>
      <c r="V261" s="282"/>
      <c r="W261" s="302">
        <f ca="1">U261+W260</f>
        <v>8254.5169771317014</v>
      </c>
      <c r="X261" s="282"/>
      <c r="Y261" s="302">
        <f ca="1">W261+Y260</f>
        <v>9346.383357997307</v>
      </c>
      <c r="Z261" s="282"/>
      <c r="AA261" s="302">
        <f ca="1">Y261+AA260</f>
        <v>10438.249738862913</v>
      </c>
      <c r="AB261" s="282"/>
      <c r="AC261" s="302">
        <f ca="1">AA261+AC260</f>
        <v>10755.480385501509</v>
      </c>
      <c r="AD261" s="282"/>
    </row>
    <row r="263" spans="2:32" s="142" customFormat="1" hidden="1" x14ac:dyDescent="0.25">
      <c r="B263" s="142" t="s">
        <v>87</v>
      </c>
      <c r="G263" s="305">
        <f ca="1">IF(G261&gt;0,1,0)</f>
        <v>0</v>
      </c>
      <c r="H263" s="305"/>
      <c r="I263" s="305">
        <f ca="1">IF(I261&gt;0,1,0)</f>
        <v>0</v>
      </c>
      <c r="J263" s="305"/>
      <c r="K263" s="305">
        <f ca="1">IF(K261&gt;0,1,0)</f>
        <v>1</v>
      </c>
      <c r="L263" s="305"/>
      <c r="M263" s="305">
        <f ca="1">IF(M261&gt;0,1,0)</f>
        <v>1</v>
      </c>
      <c r="N263" s="305"/>
      <c r="O263" s="305">
        <f ca="1">IF(O261&gt;0,1,0)</f>
        <v>1</v>
      </c>
      <c r="P263" s="305"/>
      <c r="Q263" s="305">
        <f ca="1">IF(Q261&gt;0,1,0)</f>
        <v>1</v>
      </c>
      <c r="R263" s="305"/>
      <c r="S263" s="305">
        <f ca="1">IF(S261&gt;0,1,0)</f>
        <v>1</v>
      </c>
      <c r="T263" s="305"/>
      <c r="U263" s="305">
        <f ca="1">IF(U261&gt;0,1,0)</f>
        <v>1</v>
      </c>
      <c r="V263" s="305"/>
      <c r="W263" s="305">
        <f ca="1">IF(W261&gt;0,1,0)</f>
        <v>1</v>
      </c>
      <c r="X263" s="305"/>
      <c r="Y263" s="305">
        <f ca="1">IF(Y261&gt;0,1,0)</f>
        <v>1</v>
      </c>
      <c r="Z263" s="305"/>
      <c r="AA263" s="305">
        <f ca="1">IF(AA261&gt;0,1,0)</f>
        <v>1</v>
      </c>
      <c r="AB263" s="305"/>
      <c r="AC263" s="305">
        <f ca="1">IF(AC261&gt;0,1,0)</f>
        <v>1</v>
      </c>
      <c r="AD263" s="305"/>
      <c r="AE263" s="142">
        <f ca="1">SUM(G263:AD263)</f>
        <v>10</v>
      </c>
    </row>
    <row r="264" spans="2:32" s="142" customFormat="1" ht="15" hidden="1" customHeight="1" x14ac:dyDescent="0.25">
      <c r="B264" s="142" t="s">
        <v>88</v>
      </c>
      <c r="G264" s="306">
        <f ca="1">(G234*(1-$G$298))-G258</f>
        <v>-7078.7251743160232</v>
      </c>
      <c r="H264" s="306"/>
      <c r="I264" s="306">
        <f ca="1">(I234*(1-$G$298))-I258</f>
        <v>-7078.7251743160232</v>
      </c>
      <c r="J264" s="306"/>
      <c r="K264" s="306">
        <f ca="1">(K234*(1-$G$298))-K258</f>
        <v>-6593.140185937089</v>
      </c>
      <c r="L264" s="306"/>
      <c r="M264" s="306">
        <f ca="1">(M234*(1-$G$298))-M258</f>
        <v>-6608.8042178202813</v>
      </c>
      <c r="N264" s="306"/>
      <c r="O264" s="306">
        <f ca="1">(O234*(1-$G$298))-O258</f>
        <v>-6350.3476917476219</v>
      </c>
      <c r="P264" s="306"/>
      <c r="Q264" s="306">
        <f ca="1">(Q234*(1-$G$298))-Q258</f>
        <v>-6107.5551975581548</v>
      </c>
      <c r="R264" s="306"/>
      <c r="S264" s="306">
        <f ca="1">(S234*(1-$G$298))-S258</f>
        <v>-5551.4820657048622</v>
      </c>
      <c r="T264" s="306"/>
      <c r="U264" s="306">
        <f ca="1">(U234*(1-$G$298))-U258</f>
        <v>-6835.9326801265561</v>
      </c>
      <c r="V264" s="306"/>
      <c r="W264" s="306">
        <f ca="1">(W234*(1-$G$298))-W258</f>
        <v>-6843.7646960681523</v>
      </c>
      <c r="X264" s="306"/>
      <c r="Y264" s="306">
        <f ca="1">(Y234*(1-$G$298))-Y258</f>
        <v>-6471.7439388423591</v>
      </c>
      <c r="Z264" s="306"/>
      <c r="AA264" s="306">
        <f ca="1">(AA234*(1-$G$298))-AA258</f>
        <v>-6471.7439388423591</v>
      </c>
      <c r="AB264" s="306"/>
      <c r="AC264" s="306">
        <f ca="1">(AC234*(1-$G$298))-AC258</f>
        <v>-6867.2607438929408</v>
      </c>
      <c r="AD264" s="306"/>
    </row>
    <row r="265" spans="2:32" s="142" customFormat="1" hidden="1" x14ac:dyDescent="0.25">
      <c r="B265" s="142" t="s">
        <v>89</v>
      </c>
      <c r="G265" s="306">
        <f ca="1">G264</f>
        <v>-7078.7251743160232</v>
      </c>
      <c r="H265" s="306"/>
      <c r="I265" s="306">
        <f ca="1">G265+I264</f>
        <v>-14157.450348632046</v>
      </c>
      <c r="J265" s="306"/>
      <c r="K265" s="306">
        <f ca="1">I265+K264</f>
        <v>-20750.590534569135</v>
      </c>
      <c r="L265" s="306"/>
      <c r="M265" s="306">
        <f ca="1">K265+M264</f>
        <v>-27359.394752389417</v>
      </c>
      <c r="N265" s="306"/>
      <c r="O265" s="306">
        <f ca="1">M265+O264</f>
        <v>-33709.742444137039</v>
      </c>
      <c r="P265" s="306"/>
      <c r="Q265" s="306">
        <f ca="1">O265+Q264</f>
        <v>-39817.297641695193</v>
      </c>
      <c r="R265" s="306"/>
      <c r="S265" s="306">
        <f ca="1">Q265+S264</f>
        <v>-45368.779707400055</v>
      </c>
      <c r="T265" s="306"/>
      <c r="U265" s="306">
        <f ca="1">S265+U264</f>
        <v>-52204.712387526612</v>
      </c>
      <c r="V265" s="306"/>
      <c r="W265" s="306">
        <f ca="1">U265+W264</f>
        <v>-59048.477083594764</v>
      </c>
      <c r="X265" s="306"/>
      <c r="Y265" s="306">
        <f ca="1">W265+Y264</f>
        <v>-65520.221022437123</v>
      </c>
      <c r="Z265" s="306"/>
      <c r="AA265" s="306">
        <f ca="1">Y265+AA264</f>
        <v>-71991.964961279475</v>
      </c>
      <c r="AB265" s="306"/>
      <c r="AC265" s="306">
        <f ca="1">AA265+AC264</f>
        <v>-78859.225705172415</v>
      </c>
      <c r="AD265" s="306"/>
      <c r="AF265" s="197">
        <f ca="1">SMALL(M265:AD265,1)</f>
        <v>-78859.225705172415</v>
      </c>
    </row>
    <row r="266" spans="2:32" s="142" customFormat="1" hidden="1" x14ac:dyDescent="0.25">
      <c r="B266" s="142" t="s">
        <v>90</v>
      </c>
      <c r="G266" s="306">
        <f ca="1">G261</f>
        <v>-96.931033047134406</v>
      </c>
      <c r="H266" s="306"/>
      <c r="I266" s="306">
        <f ca="1">I261</f>
        <v>-193.86206609426517</v>
      </c>
      <c r="J266" s="306"/>
      <c r="K266" s="306">
        <f ca="1">K261</f>
        <v>660.24483198879534</v>
      </c>
      <c r="L266" s="306"/>
      <c r="M266" s="306">
        <f ca="1">M261</f>
        <v>1483.6730871321743</v>
      </c>
      <c r="N266" s="306"/>
      <c r="O266" s="306">
        <f ca="1">O261</f>
        <v>2813.2989507803322</v>
      </c>
      <c r="P266" s="306"/>
      <c r="Q266" s="306">
        <f ca="1">Q261</f>
        <v>4618.4437799935877</v>
      </c>
      <c r="R266" s="306"/>
      <c r="S266" s="306">
        <f ca="1">S261</f>
        <v>7512.6804335656088</v>
      </c>
      <c r="T266" s="306"/>
      <c r="U266" s="306">
        <f ca="1">U261</f>
        <v>7891.2683660835755</v>
      </c>
      <c r="V266" s="306"/>
      <c r="W266" s="306">
        <f ca="1">W261</f>
        <v>8254.5169771317014</v>
      </c>
      <c r="X266" s="306"/>
      <c r="Y266" s="306">
        <f ca="1">Y261</f>
        <v>9346.383357997307</v>
      </c>
      <c r="Z266" s="306"/>
      <c r="AA266" s="306">
        <f ca="1">AA261</f>
        <v>10438.249738862913</v>
      </c>
      <c r="AB266" s="306"/>
      <c r="AC266" s="306">
        <f ca="1">AC261</f>
        <v>10755.480385501509</v>
      </c>
      <c r="AD266" s="306"/>
      <c r="AF266" s="198">
        <f ca="1">SMALL(M266:AD266,1)</f>
        <v>1483.6730871321743</v>
      </c>
    </row>
    <row r="267" spans="2:32" s="142" customFormat="1" hidden="1" x14ac:dyDescent="0.25">
      <c r="M267" s="197"/>
      <c r="N267" s="197"/>
      <c r="O267" s="197"/>
      <c r="P267" s="197"/>
      <c r="Q267" s="197"/>
      <c r="R267" s="197"/>
      <c r="S267" s="197"/>
      <c r="T267" s="197"/>
      <c r="U267" s="197"/>
      <c r="V267" s="197"/>
      <c r="W267" s="197"/>
      <c r="X267" s="197"/>
      <c r="Y267" s="197"/>
      <c r="Z267" s="197"/>
      <c r="AA267" s="197"/>
      <c r="AB267" s="197"/>
      <c r="AC267" s="197"/>
      <c r="AD267" s="197"/>
      <c r="AF267" s="197">
        <f ca="1">AF265-AF266</f>
        <v>-80342.898792304593</v>
      </c>
    </row>
    <row r="268" spans="2:32" x14ac:dyDescent="0.25">
      <c r="B268" s="50" t="str">
        <f ca="1">IF(L274&gt;0,"Achtung: Steuern werden im Modell nicht berücksichtigt!","")</f>
        <v>Achtung: Steuern werden im Modell nicht berücksichtigt!</v>
      </c>
      <c r="M268" s="68"/>
      <c r="N268" s="68"/>
      <c r="O268" s="68"/>
      <c r="P268" s="68"/>
      <c r="Q268" s="68"/>
      <c r="R268" s="68"/>
      <c r="S268" s="68"/>
      <c r="T268" s="68"/>
      <c r="U268" s="68"/>
      <c r="V268" s="68"/>
      <c r="W268" s="68"/>
      <c r="X268" s="68"/>
      <c r="Y268" s="68"/>
      <c r="Z268" s="68"/>
      <c r="AA268" s="68"/>
      <c r="AB268" s="68"/>
      <c r="AC268" s="68"/>
      <c r="AD268" s="68"/>
      <c r="AF268" s="68"/>
    </row>
    <row r="269" spans="2:32" x14ac:dyDescent="0.25">
      <c r="M269" s="68"/>
      <c r="N269" s="68"/>
      <c r="O269" s="68"/>
      <c r="P269" s="68"/>
      <c r="Q269" s="68"/>
      <c r="R269" s="68"/>
      <c r="S269" s="68"/>
      <c r="T269" s="68"/>
      <c r="U269" s="68"/>
      <c r="V269" s="68"/>
      <c r="W269" s="68"/>
      <c r="X269" s="68"/>
      <c r="Y269" s="68"/>
      <c r="Z269" s="68"/>
      <c r="AA269" s="68"/>
      <c r="AB269" s="68"/>
      <c r="AC269" s="68"/>
      <c r="AD269" s="68"/>
    </row>
    <row r="270" spans="2:32" x14ac:dyDescent="0.25">
      <c r="B270" s="218" t="s">
        <v>64</v>
      </c>
      <c r="C270" s="218"/>
      <c r="D270" s="210"/>
      <c r="E270" s="210"/>
      <c r="F270" s="210"/>
      <c r="G270" s="210"/>
      <c r="H270" s="210"/>
      <c r="I270" s="210"/>
      <c r="J270" s="210"/>
      <c r="K270" s="210"/>
      <c r="L270" s="210"/>
      <c r="M270" s="210"/>
      <c r="Q270" s="71" t="s">
        <v>61</v>
      </c>
      <c r="R270" s="71"/>
      <c r="S270" s="71"/>
      <c r="T270" s="71"/>
      <c r="U270" s="71"/>
      <c r="V270" s="71"/>
      <c r="W270" s="71"/>
      <c r="X270" s="132"/>
      <c r="Y270" s="132"/>
      <c r="Z270" s="132"/>
      <c r="AA270" s="132"/>
    </row>
    <row r="271" spans="2:32" ht="3.75" customHeight="1" x14ac:dyDescent="0.25">
      <c r="B271" s="210"/>
      <c r="C271" s="210"/>
      <c r="D271" s="210"/>
      <c r="E271" s="210"/>
      <c r="F271" s="210"/>
      <c r="G271" s="210"/>
      <c r="H271" s="210"/>
      <c r="I271" s="210"/>
      <c r="J271" s="210"/>
      <c r="K271" s="210"/>
      <c r="L271" s="210"/>
      <c r="M271" s="219"/>
      <c r="N271" s="67"/>
      <c r="O271" s="67"/>
      <c r="P271" s="67"/>
      <c r="X271" s="67"/>
      <c r="Y271" s="67"/>
      <c r="Z271" s="67"/>
      <c r="AA271" s="67"/>
      <c r="AB271" s="67"/>
      <c r="AC271" s="67"/>
      <c r="AD271" s="67"/>
    </row>
    <row r="272" spans="2:32" x14ac:dyDescent="0.25">
      <c r="B272" s="210" t="s">
        <v>237</v>
      </c>
      <c r="C272" s="210"/>
      <c r="D272" s="210"/>
      <c r="E272" s="210"/>
      <c r="F272" s="210"/>
      <c r="G272" s="210"/>
      <c r="H272" s="210"/>
      <c r="I272" s="210"/>
      <c r="J272" s="210"/>
      <c r="K272" s="210"/>
      <c r="L272" s="307">
        <f ca="1">SUM(G234:AD234)</f>
        <v>358458.82436269568</v>
      </c>
      <c r="M272" s="307"/>
      <c r="N272" s="49"/>
      <c r="Q272" s="1" t="s">
        <v>236</v>
      </c>
    </row>
    <row r="273" spans="2:26" x14ac:dyDescent="0.25">
      <c r="B273" s="210" t="s">
        <v>238</v>
      </c>
      <c r="C273" s="210"/>
      <c r="D273" s="210"/>
      <c r="E273" s="210"/>
      <c r="F273" s="210"/>
      <c r="G273" s="210"/>
      <c r="H273" s="210"/>
      <c r="I273" s="210"/>
      <c r="J273" s="210"/>
      <c r="K273" s="210"/>
      <c r="L273" s="307">
        <f ca="1">SUM(G258:AD258)</f>
        <v>347703.34397719422</v>
      </c>
      <c r="M273" s="307"/>
      <c r="N273" s="49"/>
      <c r="Q273" s="64" t="s">
        <v>13</v>
      </c>
      <c r="T273" s="52" t="s">
        <v>252</v>
      </c>
    </row>
    <row r="274" spans="2:26" x14ac:dyDescent="0.25">
      <c r="B274" s="210" t="s">
        <v>239</v>
      </c>
      <c r="C274" s="210"/>
      <c r="D274" s="210"/>
      <c r="E274" s="210"/>
      <c r="F274" s="210"/>
      <c r="G274" s="210"/>
      <c r="H274" s="210"/>
      <c r="I274" s="210"/>
      <c r="J274" s="210"/>
      <c r="K274" s="210"/>
      <c r="L274" s="307">
        <f ca="1">L272-L273</f>
        <v>10755.480385501462</v>
      </c>
      <c r="M274" s="307"/>
      <c r="N274" s="49"/>
    </row>
    <row r="275" spans="2:26" x14ac:dyDescent="0.25">
      <c r="B275" s="210" t="s">
        <v>59</v>
      </c>
      <c r="C275" s="210"/>
      <c r="D275" s="210"/>
      <c r="E275" s="210"/>
      <c r="F275" s="210"/>
      <c r="G275" s="210"/>
      <c r="H275" s="210"/>
      <c r="I275" s="210"/>
      <c r="J275" s="210"/>
      <c r="K275" s="210"/>
      <c r="L275" s="307">
        <f ca="1">SMALL(G260:AD260,1)</f>
        <v>-96.931033047134406</v>
      </c>
      <c r="M275" s="307"/>
      <c r="N275" s="49"/>
      <c r="Q275" s="71" t="s">
        <v>67</v>
      </c>
      <c r="R275" s="71"/>
      <c r="S275" s="70"/>
      <c r="T275" s="70"/>
      <c r="U275" s="70"/>
      <c r="V275" s="70"/>
      <c r="W275" s="43"/>
      <c r="X275" s="21"/>
      <c r="Y275" s="21"/>
    </row>
    <row r="276" spans="2:26" x14ac:dyDescent="0.25">
      <c r="B276" s="210" t="s">
        <v>60</v>
      </c>
      <c r="C276" s="210"/>
      <c r="D276" s="210"/>
      <c r="E276" s="210"/>
      <c r="F276" s="210"/>
      <c r="G276" s="210"/>
      <c r="H276" s="210"/>
      <c r="I276" s="210"/>
      <c r="J276" s="210"/>
      <c r="K276" s="210"/>
      <c r="L276" s="307">
        <f ca="1">LARGE(G260:AD260,1)</f>
        <v>2894.2366535720212</v>
      </c>
      <c r="M276" s="307"/>
      <c r="N276" s="49"/>
      <c r="Q276" s="64" t="s">
        <v>74</v>
      </c>
      <c r="R276" s="64"/>
      <c r="S276" s="1" t="s">
        <v>75</v>
      </c>
    </row>
    <row r="277" spans="2:26" x14ac:dyDescent="0.25">
      <c r="B277" s="210" t="s">
        <v>65</v>
      </c>
      <c r="C277" s="210"/>
      <c r="D277" s="210"/>
      <c r="E277" s="210"/>
      <c r="F277" s="210"/>
      <c r="G277" s="210"/>
      <c r="H277" s="210"/>
      <c r="I277" s="210"/>
      <c r="J277" s="210"/>
      <c r="K277" s="210"/>
      <c r="L277" s="210"/>
      <c r="M277" s="220">
        <f ca="1">IF(L274&lt;0,"neg.",L274/L272)</f>
        <v>3.0004786197197521E-2</v>
      </c>
      <c r="N277" s="65"/>
      <c r="Q277" s="1" t="s">
        <v>215</v>
      </c>
      <c r="S277" s="64"/>
      <c r="T277" s="52"/>
      <c r="V277" s="64" t="s">
        <v>68</v>
      </c>
    </row>
    <row r="278" spans="2:26" ht="3" customHeight="1" x14ac:dyDescent="0.25">
      <c r="B278" s="210"/>
      <c r="C278" s="210"/>
      <c r="D278" s="210"/>
      <c r="E278" s="210"/>
      <c r="F278" s="210"/>
      <c r="G278" s="210"/>
      <c r="H278" s="210"/>
      <c r="I278" s="210"/>
      <c r="J278" s="210"/>
      <c r="K278" s="210"/>
      <c r="L278" s="210"/>
      <c r="M278" s="220"/>
      <c r="N278" s="65"/>
      <c r="S278" s="64"/>
      <c r="T278" s="52"/>
    </row>
    <row r="279" spans="2:26" x14ac:dyDescent="0.25">
      <c r="B279" s="210" t="s">
        <v>63</v>
      </c>
      <c r="C279" s="210"/>
      <c r="D279" s="210"/>
      <c r="E279" s="210"/>
      <c r="F279" s="210"/>
      <c r="G279" s="210"/>
      <c r="H279" s="210"/>
      <c r="I279" s="210"/>
      <c r="J279" s="210"/>
      <c r="K279" s="210"/>
      <c r="L279" s="210"/>
      <c r="M279" s="209">
        <f ca="1">IF(AE263=0,"&gt; 12",12-SUM(G263:AD263))</f>
        <v>2</v>
      </c>
      <c r="N279" s="72"/>
      <c r="O279" s="50" t="str">
        <f ca="1">IF(M279&lt;6,"Achtung: Die meisten Unternehmen brauchen gut 6-9 Monate, um den Break Even zu erreichen. Sind Sie bei Ihren Annahmen ev. zu optimistisch?","")</f>
        <v>Achtung: Die meisten Unternehmen brauchen gut 6-9 Monate, um den Break Even zu erreichen. Sind Sie bei Ihren Annahmen ev. zu optimistisch?</v>
      </c>
      <c r="R279" s="50"/>
    </row>
    <row r="280" spans="2:26" ht="4.5" customHeight="1" x14ac:dyDescent="0.25"/>
    <row r="281" spans="2:26" ht="9" customHeight="1" x14ac:dyDescent="0.25">
      <c r="B281" s="258" t="s">
        <v>253</v>
      </c>
      <c r="C281" s="258"/>
      <c r="D281" s="258"/>
      <c r="E281" s="258"/>
      <c r="F281" s="258"/>
      <c r="G281" s="258"/>
      <c r="H281" s="258"/>
      <c r="I281" s="258"/>
      <c r="J281" s="258"/>
      <c r="K281" s="258"/>
      <c r="L281" s="258"/>
      <c r="M281" s="258"/>
      <c r="N281" s="258"/>
      <c r="O281" s="258"/>
      <c r="P281" s="73"/>
      <c r="S281" s="262"/>
      <c r="T281" s="262"/>
      <c r="U281" s="262"/>
      <c r="V281" s="262"/>
      <c r="W281" s="262"/>
      <c r="X281" s="262"/>
      <c r="Y281" s="262"/>
      <c r="Z281" s="76"/>
    </row>
    <row r="282" spans="2:26" ht="9" customHeight="1" x14ac:dyDescent="0.25">
      <c r="B282" s="258" t="s">
        <v>79</v>
      </c>
      <c r="C282" s="258"/>
      <c r="D282" s="258"/>
      <c r="E282" s="258"/>
      <c r="F282" s="258"/>
      <c r="G282" s="258"/>
      <c r="H282" s="258"/>
      <c r="I282" s="258"/>
      <c r="J282" s="258"/>
      <c r="K282" s="258"/>
      <c r="L282" s="258"/>
      <c r="M282" s="258"/>
      <c r="N282" s="258"/>
      <c r="O282" s="258"/>
      <c r="P282" s="73"/>
    </row>
    <row r="283" spans="2:26" ht="9" customHeight="1" x14ac:dyDescent="0.25">
      <c r="B283" s="258" t="s">
        <v>80</v>
      </c>
      <c r="C283" s="258"/>
      <c r="D283" s="258"/>
      <c r="E283" s="258"/>
      <c r="F283" s="258"/>
      <c r="G283" s="258"/>
      <c r="H283" s="258"/>
      <c r="I283" s="258"/>
      <c r="J283" s="258"/>
      <c r="K283" s="258"/>
      <c r="L283" s="258"/>
      <c r="M283" s="258"/>
      <c r="N283" s="258"/>
      <c r="O283" s="258"/>
      <c r="P283" s="73"/>
    </row>
    <row r="288" spans="2:26" ht="17.399999999999999" x14ac:dyDescent="0.3">
      <c r="B288" s="31" t="s">
        <v>216</v>
      </c>
      <c r="C288" s="31"/>
      <c r="D288" s="3"/>
      <c r="E288" s="3"/>
      <c r="F288" s="3"/>
      <c r="G288" s="3"/>
      <c r="H288" s="3"/>
      <c r="I288" s="3"/>
      <c r="J288" s="3"/>
      <c r="K288" s="3"/>
      <c r="L288" s="3"/>
      <c r="M288" s="3"/>
      <c r="N288" s="3"/>
      <c r="O288" s="3"/>
      <c r="P288" s="3"/>
      <c r="Q288" s="3"/>
      <c r="R288" s="3"/>
      <c r="S288" s="3"/>
      <c r="T288" s="3"/>
      <c r="U288" s="3"/>
      <c r="V288" s="3"/>
      <c r="W288" s="3"/>
      <c r="X288" s="3"/>
      <c r="Y288" s="3"/>
      <c r="Z288" s="3"/>
    </row>
    <row r="289" spans="2:32" ht="13.5" customHeight="1" x14ac:dyDescent="0.3">
      <c r="B289" s="31"/>
      <c r="C289" s="213" t="s">
        <v>240</v>
      </c>
      <c r="E289" s="3"/>
      <c r="F289" s="3"/>
      <c r="G289" s="3"/>
      <c r="H289" s="3"/>
      <c r="I289" s="3"/>
      <c r="J289" s="3"/>
      <c r="K289" s="3"/>
      <c r="L289" s="3"/>
      <c r="M289" s="3"/>
      <c r="N289" s="3"/>
      <c r="O289" s="3"/>
      <c r="P289" s="3"/>
      <c r="Q289" s="3"/>
      <c r="R289" s="3"/>
      <c r="S289" s="3"/>
      <c r="T289" s="3"/>
      <c r="U289" s="3"/>
      <c r="V289" s="3"/>
      <c r="W289" s="3"/>
      <c r="X289" s="3"/>
      <c r="Y289" s="3"/>
      <c r="Z289" s="3"/>
    </row>
    <row r="290" spans="2:32" ht="13.5" customHeight="1" x14ac:dyDescent="0.3">
      <c r="B290" s="31"/>
      <c r="C290" s="213" t="s">
        <v>241</v>
      </c>
      <c r="E290" s="3"/>
      <c r="F290" s="3"/>
      <c r="G290" s="3"/>
      <c r="H290" s="3"/>
      <c r="I290" s="3"/>
      <c r="J290" s="3"/>
      <c r="K290" s="3"/>
      <c r="L290" s="3"/>
      <c r="M290" s="3"/>
      <c r="N290" s="3"/>
      <c r="O290" s="3"/>
      <c r="P290" s="3"/>
      <c r="Q290" s="3"/>
      <c r="R290" s="3"/>
      <c r="S290" s="3"/>
      <c r="T290" s="3"/>
      <c r="U290" s="3"/>
      <c r="V290" s="3"/>
      <c r="W290" s="3"/>
      <c r="X290" s="3"/>
      <c r="Y290" s="3"/>
      <c r="Z290" s="3"/>
    </row>
    <row r="291" spans="2:32" ht="13.5" customHeight="1" x14ac:dyDescent="0.3">
      <c r="B291" s="31"/>
      <c r="C291" s="213" t="s">
        <v>242</v>
      </c>
      <c r="E291" s="3"/>
      <c r="F291" s="3"/>
      <c r="G291" s="3"/>
      <c r="H291" s="3"/>
      <c r="I291" s="3"/>
      <c r="J291" s="3"/>
      <c r="K291" s="3"/>
      <c r="L291" s="3"/>
      <c r="M291" s="3"/>
      <c r="N291" s="3"/>
      <c r="O291" s="3"/>
      <c r="P291" s="3"/>
      <c r="Q291" s="3"/>
      <c r="R291" s="3"/>
      <c r="S291" s="3"/>
      <c r="T291" s="3"/>
      <c r="U291" s="3"/>
      <c r="V291" s="3"/>
      <c r="W291" s="3"/>
      <c r="X291" s="3"/>
      <c r="Y291" s="3"/>
      <c r="Z291" s="3"/>
    </row>
    <row r="293" spans="2:32" x14ac:dyDescent="0.25">
      <c r="B293" s="37" t="s">
        <v>49</v>
      </c>
      <c r="C293" s="37"/>
      <c r="D293" s="41"/>
      <c r="E293" s="41"/>
      <c r="F293" s="41"/>
      <c r="G293" s="41"/>
      <c r="H293" s="104"/>
      <c r="I293" s="104"/>
      <c r="J293" s="41"/>
      <c r="K293" s="41"/>
      <c r="L293" s="43"/>
      <c r="M293" s="43"/>
      <c r="N293" s="43"/>
      <c r="O293" s="21"/>
    </row>
    <row r="294" spans="2:32" ht="3" customHeight="1" x14ac:dyDescent="0.25">
      <c r="L294" s="21"/>
      <c r="M294" s="21"/>
      <c r="N294" s="21"/>
      <c r="O294" s="21"/>
    </row>
    <row r="295" spans="2:32" ht="15" customHeight="1" x14ac:dyDescent="0.25">
      <c r="B295" s="1" t="s">
        <v>4</v>
      </c>
      <c r="J295" s="237">
        <f>H21+H27+H32+H37</f>
        <v>13500</v>
      </c>
      <c r="K295" s="237"/>
      <c r="L295" s="21"/>
      <c r="M295" s="21"/>
      <c r="N295" s="200"/>
      <c r="O295" s="21"/>
    </row>
    <row r="296" spans="2:32" ht="15" customHeight="1" x14ac:dyDescent="0.25">
      <c r="B296" s="1" t="s">
        <v>17</v>
      </c>
      <c r="J296" s="237">
        <f>H42+H48+H53+H63</f>
        <v>119500</v>
      </c>
      <c r="K296" s="237"/>
      <c r="L296" s="21"/>
      <c r="M296" s="21"/>
      <c r="N296" s="200"/>
      <c r="O296" s="21"/>
      <c r="U296" s="21"/>
      <c r="V296" s="21"/>
      <c r="W296" s="21"/>
      <c r="X296" s="21"/>
      <c r="Y296" s="21"/>
      <c r="Z296" s="21"/>
      <c r="AA296" s="21"/>
      <c r="AB296" s="21"/>
      <c r="AC296" s="21"/>
      <c r="AD296" s="21"/>
      <c r="AE296" s="21"/>
      <c r="AF296" s="21"/>
    </row>
    <row r="297" spans="2:32" ht="15" customHeight="1" x14ac:dyDescent="0.25">
      <c r="B297" s="1" t="s">
        <v>47</v>
      </c>
      <c r="J297" s="237">
        <f ca="1">IF(SMALL(G261:AD261,1)&lt;0,SMALL(G261:AD261,1),0)</f>
        <v>-193.86206609426517</v>
      </c>
      <c r="K297" s="237"/>
      <c r="L297" s="21"/>
      <c r="M297" s="50" t="str">
        <f ca="1">IF(J297=0,"Achtung: Die meisten Unternehmen brauchen gut 12-18 Monate, um profitabel zu werden. Sind Sie bei Ihren Annahmen ev. zu optimistisch?","")</f>
        <v/>
      </c>
      <c r="N297" s="200"/>
      <c r="O297" s="21"/>
      <c r="Q297" s="50"/>
      <c r="R297" s="50"/>
      <c r="U297" s="21"/>
      <c r="V297" s="21"/>
      <c r="W297" s="21"/>
      <c r="X297" s="21"/>
      <c r="Y297" s="21"/>
      <c r="Z297" s="21"/>
      <c r="AA297" s="21"/>
      <c r="AB297" s="21"/>
      <c r="AC297" s="21"/>
      <c r="AD297" s="21"/>
      <c r="AE297" s="21"/>
      <c r="AF297" s="21"/>
    </row>
    <row r="298" spans="2:32" x14ac:dyDescent="0.25">
      <c r="B298" s="1" t="s">
        <v>48</v>
      </c>
      <c r="G298" s="51">
        <v>0.25</v>
      </c>
      <c r="J298" s="237">
        <f ca="1">IF(AF267&lt;0,AF267,0)</f>
        <v>-80342.898792304593</v>
      </c>
      <c r="K298" s="237"/>
      <c r="L298" s="187"/>
      <c r="M298" s="21"/>
      <c r="N298" s="200"/>
      <c r="O298" s="21"/>
      <c r="U298" s="21"/>
      <c r="V298" s="21"/>
      <c r="W298" s="21"/>
      <c r="X298" s="48"/>
      <c r="Y298" s="48"/>
      <c r="Z298" s="48"/>
      <c r="AA298" s="53"/>
      <c r="AB298" s="53"/>
      <c r="AC298" s="48"/>
      <c r="AD298" s="48"/>
      <c r="AE298" s="21"/>
      <c r="AF298" s="21"/>
    </row>
    <row r="299" spans="2:32" ht="3" customHeight="1" x14ac:dyDescent="0.25">
      <c r="L299" s="21"/>
      <c r="M299" s="21"/>
      <c r="N299" s="21"/>
      <c r="O299" s="21"/>
      <c r="U299" s="21"/>
      <c r="V299" s="21"/>
      <c r="W299" s="21"/>
      <c r="X299" s="48"/>
      <c r="Y299" s="48"/>
      <c r="Z299" s="48"/>
      <c r="AA299" s="53"/>
      <c r="AB299" s="53"/>
      <c r="AC299" s="48"/>
      <c r="AD299" s="48"/>
      <c r="AE299" s="21"/>
      <c r="AF299" s="21"/>
    </row>
    <row r="300" spans="2:32" x14ac:dyDescent="0.25">
      <c r="B300" s="37" t="s">
        <v>58</v>
      </c>
      <c r="C300" s="37"/>
      <c r="D300" s="37"/>
      <c r="E300" s="37"/>
      <c r="F300" s="37"/>
      <c r="G300" s="37"/>
      <c r="H300" s="104"/>
      <c r="I300" s="104"/>
      <c r="J300" s="302">
        <f ca="1">J295+J296+((J297+J298)*-1)</f>
        <v>213536.76085839886</v>
      </c>
      <c r="K300" s="302"/>
      <c r="L300" s="106"/>
      <c r="M300" s="21"/>
      <c r="N300" s="172"/>
      <c r="O300" s="21"/>
      <c r="U300" s="21"/>
      <c r="V300" s="21"/>
      <c r="W300" s="21"/>
      <c r="X300" s="55"/>
      <c r="Y300" s="54"/>
      <c r="Z300" s="54"/>
      <c r="AA300" s="53"/>
      <c r="AB300" s="53"/>
      <c r="AC300" s="48"/>
      <c r="AD300" s="48"/>
      <c r="AE300" s="21"/>
      <c r="AF300" s="21"/>
    </row>
    <row r="301" spans="2:32" x14ac:dyDescent="0.25">
      <c r="L301" s="21"/>
      <c r="M301" s="21"/>
      <c r="N301" s="21"/>
      <c r="O301" s="21"/>
      <c r="U301" s="21"/>
      <c r="V301" s="21"/>
      <c r="W301" s="21"/>
      <c r="X301" s="56"/>
      <c r="Y301" s="56"/>
      <c r="Z301" s="56"/>
      <c r="AA301" s="57"/>
      <c r="AB301" s="57"/>
      <c r="AC301" s="58"/>
      <c r="AD301" s="58"/>
      <c r="AE301" s="21"/>
      <c r="AF301" s="21"/>
    </row>
    <row r="302" spans="2:32" x14ac:dyDescent="0.25">
      <c r="B302" s="37" t="s">
        <v>50</v>
      </c>
      <c r="C302" s="37"/>
      <c r="D302" s="41"/>
      <c r="E302" s="41"/>
      <c r="F302" s="41"/>
      <c r="G302" s="41"/>
      <c r="H302" s="104"/>
      <c r="I302" s="104"/>
      <c r="J302" s="41"/>
      <c r="K302" s="41"/>
      <c r="L302" s="43"/>
      <c r="M302" s="21"/>
      <c r="N302" s="43"/>
      <c r="O302" s="21"/>
      <c r="Q302" s="71" t="s">
        <v>69</v>
      </c>
      <c r="R302" s="71"/>
      <c r="S302" s="71"/>
      <c r="T302" s="71"/>
      <c r="U302" s="71"/>
      <c r="V302" s="71"/>
      <c r="W302" s="71"/>
      <c r="X302" s="199"/>
      <c r="Y302" s="199"/>
      <c r="Z302" s="48"/>
      <c r="AA302" s="53"/>
      <c r="AB302" s="53"/>
      <c r="AC302" s="48"/>
      <c r="AD302" s="48"/>
      <c r="AE302" s="21"/>
      <c r="AF302" s="21"/>
    </row>
    <row r="303" spans="2:32" ht="3.75" customHeight="1" x14ac:dyDescent="0.25">
      <c r="L303" s="21"/>
      <c r="M303" s="21"/>
      <c r="N303" s="21"/>
      <c r="O303" s="21"/>
      <c r="X303" s="48"/>
      <c r="Y303" s="48"/>
      <c r="Z303" s="48"/>
      <c r="AA303" s="53"/>
      <c r="AB303" s="53"/>
      <c r="AC303" s="48"/>
      <c r="AD303" s="48"/>
      <c r="AE303" s="21"/>
      <c r="AF303" s="21"/>
    </row>
    <row r="304" spans="2:32" x14ac:dyDescent="0.25">
      <c r="B304" s="1" t="s">
        <v>51</v>
      </c>
      <c r="J304" s="308">
        <v>100000</v>
      </c>
      <c r="K304" s="308"/>
      <c r="L304" s="21"/>
      <c r="M304" s="21"/>
      <c r="N304" s="170"/>
      <c r="O304" s="21"/>
      <c r="Q304" s="64" t="s">
        <v>70</v>
      </c>
      <c r="R304" s="64"/>
      <c r="S304" s="69" t="s">
        <v>71</v>
      </c>
      <c r="T304" s="52"/>
      <c r="X304" s="48"/>
      <c r="Y304" s="48"/>
      <c r="Z304" s="48"/>
      <c r="AA304" s="53"/>
      <c r="AB304" s="53"/>
      <c r="AC304" s="48"/>
      <c r="AD304" s="48"/>
      <c r="AE304" s="21"/>
      <c r="AF304" s="21"/>
    </row>
    <row r="305" spans="2:32" x14ac:dyDescent="0.25">
      <c r="B305" s="1" t="s">
        <v>52</v>
      </c>
      <c r="J305" s="308">
        <v>120000</v>
      </c>
      <c r="K305" s="308"/>
      <c r="L305" s="21"/>
      <c r="M305" s="21"/>
      <c r="N305" s="170"/>
      <c r="O305" s="21"/>
      <c r="Q305" s="64" t="s">
        <v>72</v>
      </c>
      <c r="R305" s="64"/>
      <c r="S305" s="69" t="s">
        <v>73</v>
      </c>
      <c r="T305" s="69"/>
      <c r="U305" s="21"/>
      <c r="V305" s="21"/>
      <c r="W305" s="21"/>
      <c r="X305" s="48"/>
      <c r="Y305" s="48"/>
      <c r="Z305" s="48"/>
      <c r="AA305" s="59"/>
      <c r="AB305" s="59"/>
      <c r="AC305" s="59"/>
      <c r="AD305" s="59"/>
      <c r="AE305" s="21"/>
      <c r="AF305" s="21"/>
    </row>
    <row r="306" spans="2:32" ht="12.75" customHeight="1" x14ac:dyDescent="0.25">
      <c r="B306" s="1" t="s">
        <v>53</v>
      </c>
      <c r="J306" s="308"/>
      <c r="K306" s="308"/>
      <c r="L306" s="21"/>
      <c r="M306" s="21"/>
      <c r="N306" s="170"/>
      <c r="O306" s="21"/>
      <c r="Q306" s="64" t="s">
        <v>77</v>
      </c>
      <c r="R306" s="64"/>
      <c r="S306" s="69" t="s">
        <v>78</v>
      </c>
      <c r="T306" s="69"/>
      <c r="U306" s="69"/>
      <c r="V306" s="69"/>
      <c r="W306" s="69"/>
      <c r="X306" s="48"/>
      <c r="Y306" s="48"/>
      <c r="Z306" s="48"/>
      <c r="AA306" s="60"/>
      <c r="AB306" s="60"/>
      <c r="AC306" s="59"/>
      <c r="AD306" s="59"/>
      <c r="AE306" s="21"/>
      <c r="AF306" s="21"/>
    </row>
    <row r="307" spans="2:32" x14ac:dyDescent="0.25">
      <c r="B307" s="1" t="s">
        <v>54</v>
      </c>
      <c r="J307" s="308"/>
      <c r="K307" s="308"/>
      <c r="L307" s="21"/>
      <c r="M307" s="21"/>
      <c r="N307" s="170"/>
      <c r="O307" s="21"/>
      <c r="Q307" s="69" t="s">
        <v>254</v>
      </c>
      <c r="R307" s="69"/>
      <c r="S307" s="69"/>
      <c r="U307" s="64"/>
      <c r="V307" s="69"/>
      <c r="X307" s="48"/>
      <c r="Y307" s="48"/>
      <c r="Z307" s="48"/>
      <c r="AA307" s="59"/>
      <c r="AB307" s="59"/>
      <c r="AC307" s="59"/>
      <c r="AD307" s="59"/>
      <c r="AE307" s="21"/>
      <c r="AF307" s="21"/>
    </row>
    <row r="308" spans="2:32" ht="15" customHeight="1" x14ac:dyDescent="0.25">
      <c r="B308" s="1" t="s">
        <v>76</v>
      </c>
      <c r="J308" s="309">
        <f ca="1">IF(SMALL(M261:AD261,1)&gt;0,SMALL(M261:AD261,1),0)</f>
        <v>1483.6730871321743</v>
      </c>
      <c r="K308" s="309"/>
      <c r="L308" s="21"/>
      <c r="M308" s="21"/>
      <c r="N308" s="170"/>
      <c r="O308" s="21"/>
      <c r="U308" s="21"/>
      <c r="V308" s="21"/>
      <c r="W308" s="21"/>
      <c r="X308" s="48"/>
      <c r="Y308" s="61"/>
      <c r="Z308" s="61"/>
      <c r="AA308" s="62"/>
      <c r="AB308" s="62"/>
      <c r="AC308" s="59"/>
      <c r="AD308" s="59"/>
      <c r="AE308" s="21"/>
      <c r="AF308" s="21"/>
    </row>
    <row r="309" spans="2:32" x14ac:dyDescent="0.25">
      <c r="B309" s="1" t="s">
        <v>55</v>
      </c>
      <c r="J309" s="308"/>
      <c r="K309" s="308"/>
      <c r="L309" s="21"/>
      <c r="M309" s="21"/>
      <c r="N309" s="170"/>
      <c r="O309" s="21"/>
      <c r="U309" s="21"/>
      <c r="V309" s="21"/>
      <c r="W309" s="21"/>
      <c r="X309" s="48"/>
      <c r="Y309" s="61"/>
      <c r="Z309" s="61"/>
      <c r="AA309" s="62"/>
      <c r="AB309" s="62"/>
      <c r="AC309" s="59"/>
      <c r="AD309" s="59"/>
      <c r="AE309" s="21"/>
      <c r="AF309" s="21"/>
    </row>
    <row r="310" spans="2:32" ht="3.75" customHeight="1" x14ac:dyDescent="0.25">
      <c r="L310" s="21"/>
      <c r="M310" s="21"/>
      <c r="N310" s="21"/>
      <c r="O310" s="21"/>
      <c r="U310" s="21"/>
      <c r="V310" s="21"/>
      <c r="W310" s="21"/>
      <c r="X310" s="48"/>
      <c r="Y310" s="63"/>
      <c r="Z310" s="63"/>
      <c r="AA310" s="62"/>
      <c r="AB310" s="62"/>
      <c r="AC310" s="59"/>
      <c r="AD310" s="59"/>
      <c r="AE310" s="21"/>
      <c r="AF310" s="21"/>
    </row>
    <row r="311" spans="2:32" ht="15" customHeight="1" x14ac:dyDescent="0.25">
      <c r="B311" s="37" t="s">
        <v>56</v>
      </c>
      <c r="C311" s="37"/>
      <c r="D311" s="37"/>
      <c r="E311" s="37"/>
      <c r="F311" s="37"/>
      <c r="G311" s="37"/>
      <c r="H311" s="104"/>
      <c r="I311" s="104"/>
      <c r="J311" s="302">
        <f ca="1">SUM(J304:K309)</f>
        <v>221483.67308713216</v>
      </c>
      <c r="K311" s="302"/>
      <c r="L311" s="106"/>
      <c r="M311" s="21"/>
      <c r="N311" s="172"/>
      <c r="O311" s="21"/>
      <c r="U311" s="21"/>
      <c r="V311" s="21"/>
      <c r="W311" s="21"/>
      <c r="X311" s="21"/>
      <c r="Y311" s="21"/>
      <c r="Z311" s="21"/>
      <c r="AA311" s="21"/>
      <c r="AB311" s="21"/>
      <c r="AC311" s="21"/>
      <c r="AD311" s="21"/>
      <c r="AE311" s="21"/>
      <c r="AF311" s="21"/>
    </row>
    <row r="312" spans="2:32" x14ac:dyDescent="0.25">
      <c r="J312" s="21"/>
      <c r="K312" s="21"/>
      <c r="L312" s="21"/>
      <c r="M312" s="21"/>
      <c r="N312" s="21"/>
      <c r="O312" s="21"/>
    </row>
    <row r="313" spans="2:32" ht="13.8" thickBot="1" x14ac:dyDescent="0.3">
      <c r="L313" s="3"/>
    </row>
    <row r="314" spans="2:32" ht="15.75" customHeight="1" thickBot="1" x14ac:dyDescent="0.3">
      <c r="B314" s="201" t="s">
        <v>57</v>
      </c>
      <c r="C314" s="202"/>
      <c r="D314" s="203"/>
      <c r="E314" s="203"/>
      <c r="F314" s="203"/>
      <c r="G314" s="203"/>
      <c r="H314" s="203"/>
      <c r="I314" s="203"/>
      <c r="J314" s="256" t="str">
        <f ca="1">IF(J311&gt;J300,"",J311-J300)</f>
        <v/>
      </c>
      <c r="K314" s="257"/>
      <c r="L314" s="3"/>
      <c r="M314" s="50" t="str">
        <f ca="1">IF(J314&lt;0,"Achtung: Die Finanzierungslücke müssen Sie entweder durch eigene oder fremde Mittel decken!","")</f>
        <v/>
      </c>
      <c r="N314" s="83"/>
      <c r="R314" s="50"/>
    </row>
    <row r="315" spans="2:32" ht="3" customHeight="1" x14ac:dyDescent="0.25"/>
    <row r="316" spans="2:32" ht="9.75" customHeight="1" x14ac:dyDescent="0.25">
      <c r="B316" s="258" t="s">
        <v>81</v>
      </c>
      <c r="C316" s="258"/>
      <c r="D316" s="258"/>
      <c r="E316" s="258"/>
      <c r="F316" s="258"/>
      <c r="G316" s="258"/>
      <c r="H316" s="258"/>
      <c r="I316" s="258"/>
      <c r="J316" s="258"/>
      <c r="K316" s="258"/>
      <c r="L316" s="258"/>
      <c r="M316" s="258"/>
      <c r="N316" s="258"/>
      <c r="O316" s="258"/>
      <c r="P316" s="73"/>
    </row>
    <row r="317" spans="2:32" ht="9.75" customHeight="1" x14ac:dyDescent="0.25">
      <c r="B317" s="258" t="s">
        <v>82</v>
      </c>
      <c r="C317" s="258"/>
      <c r="D317" s="258"/>
      <c r="E317" s="258"/>
      <c r="F317" s="258"/>
      <c r="G317" s="258"/>
      <c r="H317" s="258"/>
      <c r="I317" s="258"/>
      <c r="J317" s="258"/>
      <c r="K317" s="258"/>
      <c r="L317" s="258"/>
      <c r="M317" s="258"/>
      <c r="N317" s="258"/>
      <c r="O317" s="258"/>
      <c r="P317" s="73"/>
    </row>
    <row r="318" spans="2:32" ht="9.75" customHeight="1" x14ac:dyDescent="0.25">
      <c r="B318" s="258" t="s">
        <v>83</v>
      </c>
      <c r="C318" s="258"/>
      <c r="D318" s="258"/>
      <c r="E318" s="258"/>
      <c r="F318" s="258"/>
      <c r="G318" s="258"/>
      <c r="H318" s="258"/>
      <c r="I318" s="258"/>
      <c r="J318" s="258"/>
      <c r="K318" s="258"/>
      <c r="L318" s="258"/>
      <c r="M318" s="258"/>
      <c r="N318" s="258"/>
      <c r="O318" s="258"/>
      <c r="P318" s="73"/>
    </row>
    <row r="319" spans="2:32" ht="9.75" customHeight="1" x14ac:dyDescent="0.25">
      <c r="B319" s="258" t="s">
        <v>84</v>
      </c>
      <c r="C319" s="258"/>
      <c r="D319" s="258"/>
      <c r="E319" s="258"/>
      <c r="F319" s="258"/>
      <c r="G319" s="258"/>
      <c r="H319" s="258"/>
      <c r="I319" s="258"/>
      <c r="J319" s="258"/>
      <c r="K319" s="258"/>
      <c r="L319" s="258"/>
      <c r="M319" s="258"/>
      <c r="N319" s="258"/>
      <c r="O319" s="258"/>
      <c r="P319" s="73"/>
    </row>
    <row r="320" spans="2:32" ht="9.75" customHeight="1" x14ac:dyDescent="0.25">
      <c r="B320" s="258" t="s">
        <v>85</v>
      </c>
      <c r="C320" s="258"/>
      <c r="D320" s="258"/>
      <c r="E320" s="258"/>
      <c r="F320" s="258"/>
      <c r="G320" s="258"/>
      <c r="H320" s="258"/>
      <c r="I320" s="258"/>
      <c r="J320" s="258"/>
      <c r="K320" s="258"/>
      <c r="L320" s="258"/>
      <c r="M320" s="258"/>
      <c r="N320" s="258"/>
      <c r="O320" s="258"/>
      <c r="P320" s="73"/>
    </row>
    <row r="321" spans="2:16" ht="9.75" customHeight="1" x14ac:dyDescent="0.25">
      <c r="B321" s="258" t="s">
        <v>86</v>
      </c>
      <c r="C321" s="258"/>
      <c r="D321" s="258"/>
      <c r="E321" s="258"/>
      <c r="F321" s="258"/>
      <c r="G321" s="258"/>
      <c r="H321" s="258"/>
      <c r="I321" s="258"/>
      <c r="J321" s="258"/>
      <c r="K321" s="258"/>
      <c r="L321" s="258"/>
      <c r="M321" s="258"/>
      <c r="N321" s="258"/>
      <c r="O321" s="258"/>
      <c r="P321" s="73"/>
    </row>
  </sheetData>
  <sheetProtection insertRows="0"/>
  <protectedRanges>
    <protectedRange sqref="H21:I68 M69:N69" name="Bereich1"/>
  </protectedRanges>
  <mergeCells count="790">
    <mergeCell ref="U81:V81"/>
    <mergeCell ref="U80:V80"/>
    <mergeCell ref="U87:V87"/>
    <mergeCell ref="B93:C93"/>
    <mergeCell ref="K96:L96"/>
    <mergeCell ref="M96:N96"/>
    <mergeCell ref="Q99:S99"/>
    <mergeCell ref="M93:N93"/>
    <mergeCell ref="M94:N94"/>
    <mergeCell ref="M98:N98"/>
    <mergeCell ref="M99:N99"/>
    <mergeCell ref="K93:L93"/>
    <mergeCell ref="K94:L94"/>
    <mergeCell ref="B92:C92"/>
    <mergeCell ref="B94:C94"/>
    <mergeCell ref="K87:L87"/>
    <mergeCell ref="M87:N87"/>
    <mergeCell ref="O87:P87"/>
    <mergeCell ref="K92:L92"/>
    <mergeCell ref="S87:T87"/>
    <mergeCell ref="B95:C95"/>
    <mergeCell ref="B96:C96"/>
    <mergeCell ref="B97:C97"/>
    <mergeCell ref="B98:C98"/>
    <mergeCell ref="J309:K309"/>
    <mergeCell ref="AA266:AB266"/>
    <mergeCell ref="J311:K311"/>
    <mergeCell ref="J308:K308"/>
    <mergeCell ref="B283:O283"/>
    <mergeCell ref="Q266:R266"/>
    <mergeCell ref="J300:K300"/>
    <mergeCell ref="J304:K304"/>
    <mergeCell ref="J305:K305"/>
    <mergeCell ref="J306:K306"/>
    <mergeCell ref="J307:K307"/>
    <mergeCell ref="L272:M272"/>
    <mergeCell ref="G266:H266"/>
    <mergeCell ref="I266:J266"/>
    <mergeCell ref="AC266:AD266"/>
    <mergeCell ref="AC265:AD265"/>
    <mergeCell ref="U266:V266"/>
    <mergeCell ref="W266:X266"/>
    <mergeCell ref="Y266:Z266"/>
    <mergeCell ref="L273:M273"/>
    <mergeCell ref="L274:M274"/>
    <mergeCell ref="L275:M275"/>
    <mergeCell ref="L276:M276"/>
    <mergeCell ref="K266:L266"/>
    <mergeCell ref="M266:N266"/>
    <mergeCell ref="O266:P266"/>
    <mergeCell ref="S266:T266"/>
    <mergeCell ref="U265:V265"/>
    <mergeCell ref="W265:X265"/>
    <mergeCell ref="Y265:Z265"/>
    <mergeCell ref="W264:X264"/>
    <mergeCell ref="Y264:Z264"/>
    <mergeCell ref="AA264:AB264"/>
    <mergeCell ref="AC264:AD264"/>
    <mergeCell ref="G265:H265"/>
    <mergeCell ref="I265:J265"/>
    <mergeCell ref="K265:L265"/>
    <mergeCell ref="M265:N265"/>
    <mergeCell ref="O265:P265"/>
    <mergeCell ref="Q265:R265"/>
    <mergeCell ref="S265:T265"/>
    <mergeCell ref="AA265:AB265"/>
    <mergeCell ref="G264:H264"/>
    <mergeCell ref="G258:H258"/>
    <mergeCell ref="I258:J258"/>
    <mergeCell ref="K258:L258"/>
    <mergeCell ref="M258:N258"/>
    <mergeCell ref="O258:P258"/>
    <mergeCell ref="Q258:R258"/>
    <mergeCell ref="S258:T258"/>
    <mergeCell ref="U258:V258"/>
    <mergeCell ref="I264:J264"/>
    <mergeCell ref="K264:L264"/>
    <mergeCell ref="M264:N264"/>
    <mergeCell ref="O264:P264"/>
    <mergeCell ref="Q264:R264"/>
    <mergeCell ref="S264:T264"/>
    <mergeCell ref="U264:V264"/>
    <mergeCell ref="S261:T261"/>
    <mergeCell ref="U261:V261"/>
    <mergeCell ref="G263:H263"/>
    <mergeCell ref="I263:J263"/>
    <mergeCell ref="K263:L263"/>
    <mergeCell ref="M263:N263"/>
    <mergeCell ref="O263:P263"/>
    <mergeCell ref="G261:H261"/>
    <mergeCell ref="I261:J261"/>
    <mergeCell ref="Y261:Z261"/>
    <mergeCell ref="AA261:AB261"/>
    <mergeCell ref="AC261:AD261"/>
    <mergeCell ref="Q263:R263"/>
    <mergeCell ref="S263:T263"/>
    <mergeCell ref="U263:V263"/>
    <mergeCell ref="W263:X263"/>
    <mergeCell ref="Y263:Z263"/>
    <mergeCell ref="AA263:AB263"/>
    <mergeCell ref="AC263:AD263"/>
    <mergeCell ref="Y260:Z260"/>
    <mergeCell ref="AA260:AB260"/>
    <mergeCell ref="AC260:AD260"/>
    <mergeCell ref="U224:V224"/>
    <mergeCell ref="W224:X224"/>
    <mergeCell ref="Y224:Z224"/>
    <mergeCell ref="AA224:AB224"/>
    <mergeCell ref="AC224:AD224"/>
    <mergeCell ref="W258:X258"/>
    <mergeCell ref="Y258:Z258"/>
    <mergeCell ref="AA258:AB258"/>
    <mergeCell ref="AC258:AD258"/>
    <mergeCell ref="Y255:Z255"/>
    <mergeCell ref="AA255:AB255"/>
    <mergeCell ref="AC255:AD255"/>
    <mergeCell ref="Y256:Z256"/>
    <mergeCell ref="AA256:AB256"/>
    <mergeCell ref="AC256:AD256"/>
    <mergeCell ref="Y253:Z253"/>
    <mergeCell ref="AA253:AB253"/>
    <mergeCell ref="AC253:AD253"/>
    <mergeCell ref="Y245:Z245"/>
    <mergeCell ref="AA245:AB245"/>
    <mergeCell ref="AC245:AD245"/>
    <mergeCell ref="G260:H260"/>
    <mergeCell ref="I260:J260"/>
    <mergeCell ref="K260:L260"/>
    <mergeCell ref="M260:N260"/>
    <mergeCell ref="O260:P260"/>
    <mergeCell ref="Q260:R260"/>
    <mergeCell ref="S260:T260"/>
    <mergeCell ref="U260:V260"/>
    <mergeCell ref="W260:X260"/>
    <mergeCell ref="K261:L261"/>
    <mergeCell ref="M261:N261"/>
    <mergeCell ref="O261:P261"/>
    <mergeCell ref="Q261:R261"/>
    <mergeCell ref="O255:P255"/>
    <mergeCell ref="Q255:R255"/>
    <mergeCell ref="S255:T255"/>
    <mergeCell ref="U255:V255"/>
    <mergeCell ref="W255:X255"/>
    <mergeCell ref="K256:L256"/>
    <mergeCell ref="M256:N256"/>
    <mergeCell ref="O256:P256"/>
    <mergeCell ref="Q256:R256"/>
    <mergeCell ref="S256:T256"/>
    <mergeCell ref="U256:V256"/>
    <mergeCell ref="W256:X256"/>
    <mergeCell ref="W261:X261"/>
    <mergeCell ref="AA254:AB254"/>
    <mergeCell ref="AC254:AD254"/>
    <mergeCell ref="O251:P251"/>
    <mergeCell ref="Q251:R251"/>
    <mergeCell ref="S251:T251"/>
    <mergeCell ref="U251:V251"/>
    <mergeCell ref="W251:X251"/>
    <mergeCell ref="Y251:Z251"/>
    <mergeCell ref="AA251:AB251"/>
    <mergeCell ref="AC251:AD251"/>
    <mergeCell ref="AA252:AB252"/>
    <mergeCell ref="AC252:AD252"/>
    <mergeCell ref="O253:P253"/>
    <mergeCell ref="Q253:R253"/>
    <mergeCell ref="S253:T253"/>
    <mergeCell ref="U253:V253"/>
    <mergeCell ref="W253:X253"/>
    <mergeCell ref="O254:P254"/>
    <mergeCell ref="Q254:R254"/>
    <mergeCell ref="O252:P252"/>
    <mergeCell ref="Q252:R252"/>
    <mergeCell ref="S252:T252"/>
    <mergeCell ref="U252:V252"/>
    <mergeCell ref="W252:X252"/>
    <mergeCell ref="Y252:Z252"/>
    <mergeCell ref="S254:T254"/>
    <mergeCell ref="U254:V254"/>
    <mergeCell ref="W254:X254"/>
    <mergeCell ref="Y254:Z254"/>
    <mergeCell ref="G251:H251"/>
    <mergeCell ref="G252:H252"/>
    <mergeCell ref="G253:H253"/>
    <mergeCell ref="G254:H254"/>
    <mergeCell ref="G255:H255"/>
    <mergeCell ref="G256:H256"/>
    <mergeCell ref="I251:J251"/>
    <mergeCell ref="K251:L251"/>
    <mergeCell ref="M251:N251"/>
    <mergeCell ref="I253:J253"/>
    <mergeCell ref="K253:L253"/>
    <mergeCell ref="M253:N253"/>
    <mergeCell ref="I255:J255"/>
    <mergeCell ref="K255:L255"/>
    <mergeCell ref="M255:N255"/>
    <mergeCell ref="I252:J252"/>
    <mergeCell ref="K252:L252"/>
    <mergeCell ref="M252:N252"/>
    <mergeCell ref="I256:J256"/>
    <mergeCell ref="I254:J254"/>
    <mergeCell ref="K254:L254"/>
    <mergeCell ref="M254:N254"/>
    <mergeCell ref="Y250:Z250"/>
    <mergeCell ref="AA250:AB250"/>
    <mergeCell ref="AC250:AD250"/>
    <mergeCell ref="G249:H249"/>
    <mergeCell ref="I249:J249"/>
    <mergeCell ref="K249:L249"/>
    <mergeCell ref="M249:N249"/>
    <mergeCell ref="O249:P249"/>
    <mergeCell ref="Y249:Z249"/>
    <mergeCell ref="AA249:AB249"/>
    <mergeCell ref="AC249:AD249"/>
    <mergeCell ref="G250:H250"/>
    <mergeCell ref="I250:J250"/>
    <mergeCell ref="K250:L250"/>
    <mergeCell ref="M250:N250"/>
    <mergeCell ref="O250:P250"/>
    <mergeCell ref="Q250:R250"/>
    <mergeCell ref="S250:T250"/>
    <mergeCell ref="U250:V250"/>
    <mergeCell ref="W250:X250"/>
    <mergeCell ref="Q249:R249"/>
    <mergeCell ref="S249:T249"/>
    <mergeCell ref="U249:V249"/>
    <mergeCell ref="W249:X249"/>
    <mergeCell ref="Y247:Z247"/>
    <mergeCell ref="AA247:AB247"/>
    <mergeCell ref="AC247:AD247"/>
    <mergeCell ref="G244:H244"/>
    <mergeCell ref="I244:J244"/>
    <mergeCell ref="K244:L244"/>
    <mergeCell ref="M244:N244"/>
    <mergeCell ref="O244:P244"/>
    <mergeCell ref="Q244:R244"/>
    <mergeCell ref="S244:T244"/>
    <mergeCell ref="U244:V244"/>
    <mergeCell ref="W244:X244"/>
    <mergeCell ref="Y244:Z244"/>
    <mergeCell ref="AA244:AB244"/>
    <mergeCell ref="AC244:AD244"/>
    <mergeCell ref="G245:H245"/>
    <mergeCell ref="I245:J245"/>
    <mergeCell ref="K245:L245"/>
    <mergeCell ref="M245:N245"/>
    <mergeCell ref="O245:P245"/>
    <mergeCell ref="Q245:R245"/>
    <mergeCell ref="S245:T245"/>
    <mergeCell ref="U245:V245"/>
    <mergeCell ref="W245:X245"/>
    <mergeCell ref="G247:H247"/>
    <mergeCell ref="I247:J247"/>
    <mergeCell ref="K247:L247"/>
    <mergeCell ref="M247:N247"/>
    <mergeCell ref="O247:P247"/>
    <mergeCell ref="Q247:R247"/>
    <mergeCell ref="S247:T247"/>
    <mergeCell ref="U247:V247"/>
    <mergeCell ref="W247:X247"/>
    <mergeCell ref="U240:V240"/>
    <mergeCell ref="W240:X240"/>
    <mergeCell ref="Y240:Z240"/>
    <mergeCell ref="AA240:AB240"/>
    <mergeCell ref="AC240:AD240"/>
    <mergeCell ref="U241:V241"/>
    <mergeCell ref="W241:X241"/>
    <mergeCell ref="Y241:Z241"/>
    <mergeCell ref="AA241:AB241"/>
    <mergeCell ref="AC241:AD241"/>
    <mergeCell ref="AC231:AD231"/>
    <mergeCell ref="U232:V232"/>
    <mergeCell ref="W232:X232"/>
    <mergeCell ref="Y232:Z232"/>
    <mergeCell ref="AA232:AB232"/>
    <mergeCell ref="AC232:AD232"/>
    <mergeCell ref="U234:V234"/>
    <mergeCell ref="W234:X234"/>
    <mergeCell ref="Y234:Z234"/>
    <mergeCell ref="AA234:AB234"/>
    <mergeCell ref="AC234:AD234"/>
    <mergeCell ref="AC223:AD223"/>
    <mergeCell ref="AC222:AD222"/>
    <mergeCell ref="U230:V230"/>
    <mergeCell ref="W230:X230"/>
    <mergeCell ref="Y230:Z230"/>
    <mergeCell ref="AA230:AB230"/>
    <mergeCell ref="AC230:AD230"/>
    <mergeCell ref="U228:V228"/>
    <mergeCell ref="W228:X228"/>
    <mergeCell ref="Y228:Z228"/>
    <mergeCell ref="AA228:AB228"/>
    <mergeCell ref="AC228:AD228"/>
    <mergeCell ref="AC209:AD209"/>
    <mergeCell ref="U222:V222"/>
    <mergeCell ref="W222:X222"/>
    <mergeCell ref="Y222:Z222"/>
    <mergeCell ref="G167:H167"/>
    <mergeCell ref="Z204:AA204"/>
    <mergeCell ref="Z205:AA205"/>
    <mergeCell ref="Z206:AA206"/>
    <mergeCell ref="Z207:AA207"/>
    <mergeCell ref="AC203:AD203"/>
    <mergeCell ref="AC204:AD204"/>
    <mergeCell ref="AC205:AD205"/>
    <mergeCell ref="AC206:AD206"/>
    <mergeCell ref="AC207:AD207"/>
    <mergeCell ref="AC208:AD208"/>
    <mergeCell ref="T206:U206"/>
    <mergeCell ref="T207:U207"/>
    <mergeCell ref="G173:H173"/>
    <mergeCell ref="O222:P222"/>
    <mergeCell ref="AC196:AD196"/>
    <mergeCell ref="AC192:AD192"/>
    <mergeCell ref="T202:U202"/>
    <mergeCell ref="T208:U208"/>
    <mergeCell ref="R202:S202"/>
    <mergeCell ref="AA143:AB143"/>
    <mergeCell ref="AA144:AB144"/>
    <mergeCell ref="AA145:AB145"/>
    <mergeCell ref="AA147:AB147"/>
    <mergeCell ref="AA148:AB148"/>
    <mergeCell ref="U108:V108"/>
    <mergeCell ref="U112:V112"/>
    <mergeCell ref="U114:V114"/>
    <mergeCell ref="U116:V116"/>
    <mergeCell ref="U117:V117"/>
    <mergeCell ref="U119:V119"/>
    <mergeCell ref="AA114:AB114"/>
    <mergeCell ref="U148:V148"/>
    <mergeCell ref="U142:V142"/>
    <mergeCell ref="U126:V126"/>
    <mergeCell ref="U128:V128"/>
    <mergeCell ref="U130:V130"/>
    <mergeCell ref="U131:V131"/>
    <mergeCell ref="U133:V133"/>
    <mergeCell ref="U134:V134"/>
    <mergeCell ref="AA136:AB136"/>
    <mergeCell ref="U136:V136"/>
    <mergeCell ref="U140:V140"/>
    <mergeCell ref="U144:V144"/>
    <mergeCell ref="U145:V145"/>
    <mergeCell ref="U147:V147"/>
    <mergeCell ref="AA129:AB129"/>
    <mergeCell ref="AA130:AB130"/>
    <mergeCell ref="AA131:AB131"/>
    <mergeCell ref="AA120:AB120"/>
    <mergeCell ref="R206:S206"/>
    <mergeCell ref="Q150:R150"/>
    <mergeCell ref="S134:T134"/>
    <mergeCell ref="Q133:R133"/>
    <mergeCell ref="Q129:R129"/>
    <mergeCell ref="AA122:AB122"/>
    <mergeCell ref="U120:V120"/>
    <mergeCell ref="U122:V122"/>
    <mergeCell ref="AA150:AB150"/>
    <mergeCell ref="U150:V150"/>
    <mergeCell ref="U152:V152"/>
    <mergeCell ref="U153:V153"/>
    <mergeCell ref="U154:V154"/>
    <mergeCell ref="AA133:AB133"/>
    <mergeCell ref="AA134:AB134"/>
    <mergeCell ref="T203:U203"/>
    <mergeCell ref="T204:U204"/>
    <mergeCell ref="T205:U205"/>
    <mergeCell ref="AA222:AB222"/>
    <mergeCell ref="U223:V223"/>
    <mergeCell ref="W223:X223"/>
    <mergeCell ref="Y223:Z223"/>
    <mergeCell ref="AA223:AB223"/>
    <mergeCell ref="T209:U209"/>
    <mergeCell ref="S222:T222"/>
    <mergeCell ref="S223:T223"/>
    <mergeCell ref="U231:V231"/>
    <mergeCell ref="W231:X231"/>
    <mergeCell ref="Y231:Z231"/>
    <mergeCell ref="AA231:AB231"/>
    <mergeCell ref="S240:T240"/>
    <mergeCell ref="S241:T241"/>
    <mergeCell ref="I232:J232"/>
    <mergeCell ref="K232:L232"/>
    <mergeCell ref="M232:N232"/>
    <mergeCell ref="O232:P232"/>
    <mergeCell ref="G240:H240"/>
    <mergeCell ref="I240:J240"/>
    <mergeCell ref="K240:L240"/>
    <mergeCell ref="M240:N240"/>
    <mergeCell ref="O240:P240"/>
    <mergeCell ref="S234:T234"/>
    <mergeCell ref="G232:H232"/>
    <mergeCell ref="G241:H241"/>
    <mergeCell ref="I241:J241"/>
    <mergeCell ref="K241:L241"/>
    <mergeCell ref="M241:N241"/>
    <mergeCell ref="O241:P241"/>
    <mergeCell ref="Q241:R241"/>
    <mergeCell ref="Q232:R232"/>
    <mergeCell ref="Q240:R240"/>
    <mergeCell ref="G175:H175"/>
    <mergeCell ref="G154:H154"/>
    <mergeCell ref="AC193:AD193"/>
    <mergeCell ref="AC194:AD194"/>
    <mergeCell ref="AC195:AD195"/>
    <mergeCell ref="G234:H234"/>
    <mergeCell ref="I234:J234"/>
    <mergeCell ref="K234:L234"/>
    <mergeCell ref="M234:N234"/>
    <mergeCell ref="O234:P234"/>
    <mergeCell ref="Q234:R234"/>
    <mergeCell ref="F219:G219"/>
    <mergeCell ref="S231:T231"/>
    <mergeCell ref="G183:H183"/>
    <mergeCell ref="G182:H182"/>
    <mergeCell ref="M230:N230"/>
    <mergeCell ref="K230:L230"/>
    <mergeCell ref="I230:J230"/>
    <mergeCell ref="G230:H230"/>
    <mergeCell ref="G223:H223"/>
    <mergeCell ref="S232:T232"/>
    <mergeCell ref="Z208:AA208"/>
    <mergeCell ref="R207:S207"/>
    <mergeCell ref="R208:S208"/>
    <mergeCell ref="G172:H172"/>
    <mergeCell ref="I152:J152"/>
    <mergeCell ref="K152:L152"/>
    <mergeCell ref="M152:N152"/>
    <mergeCell ref="K153:L153"/>
    <mergeCell ref="M153:N153"/>
    <mergeCell ref="M154:N154"/>
    <mergeCell ref="G171:H171"/>
    <mergeCell ref="G152:H152"/>
    <mergeCell ref="G169:H169"/>
    <mergeCell ref="I154:J154"/>
    <mergeCell ref="K154:L154"/>
    <mergeCell ref="G153:H153"/>
    <mergeCell ref="I153:J153"/>
    <mergeCell ref="G166:H166"/>
    <mergeCell ref="G168:H168"/>
    <mergeCell ref="S147:T147"/>
    <mergeCell ref="K143:L143"/>
    <mergeCell ref="M143:N143"/>
    <mergeCell ref="S112:T112"/>
    <mergeCell ref="G136:H136"/>
    <mergeCell ref="G142:H142"/>
    <mergeCell ref="I142:J142"/>
    <mergeCell ref="O143:P143"/>
    <mergeCell ref="Q143:R143"/>
    <mergeCell ref="S143:T143"/>
    <mergeCell ref="G144:H144"/>
    <mergeCell ref="I144:J144"/>
    <mergeCell ref="K144:L144"/>
    <mergeCell ref="M144:N144"/>
    <mergeCell ref="O144:P144"/>
    <mergeCell ref="Q144:R144"/>
    <mergeCell ref="S144:T144"/>
    <mergeCell ref="M145:N145"/>
    <mergeCell ref="O145:P145"/>
    <mergeCell ref="Q145:R145"/>
    <mergeCell ref="S145:T145"/>
    <mergeCell ref="S142:T142"/>
    <mergeCell ref="G145:H145"/>
    <mergeCell ref="G146:H146"/>
    <mergeCell ref="G148:H148"/>
    <mergeCell ref="I148:J148"/>
    <mergeCell ref="K148:L148"/>
    <mergeCell ref="M148:N148"/>
    <mergeCell ref="O153:P153"/>
    <mergeCell ref="Q153:R153"/>
    <mergeCell ref="Q147:R147"/>
    <mergeCell ref="O148:P148"/>
    <mergeCell ref="Q148:R148"/>
    <mergeCell ref="O152:P152"/>
    <mergeCell ref="Q152:R152"/>
    <mergeCell ref="O150:P150"/>
    <mergeCell ref="G150:H150"/>
    <mergeCell ref="I150:J150"/>
    <mergeCell ref="K150:L150"/>
    <mergeCell ref="M150:N150"/>
    <mergeCell ref="S140:T140"/>
    <mergeCell ref="Q228:R228"/>
    <mergeCell ref="S224:T224"/>
    <mergeCell ref="S228:T228"/>
    <mergeCell ref="Q224:R224"/>
    <mergeCell ref="G228:H228"/>
    <mergeCell ref="I228:J228"/>
    <mergeCell ref="K228:L228"/>
    <mergeCell ref="M228:N228"/>
    <mergeCell ref="O228:P228"/>
    <mergeCell ref="K224:L224"/>
    <mergeCell ref="M224:N224"/>
    <mergeCell ref="I145:J145"/>
    <mergeCell ref="Q222:R222"/>
    <mergeCell ref="K145:L145"/>
    <mergeCell ref="G143:H143"/>
    <mergeCell ref="I143:J143"/>
    <mergeCell ref="K142:L142"/>
    <mergeCell ref="M142:N142"/>
    <mergeCell ref="G147:H147"/>
    <mergeCell ref="I147:J147"/>
    <mergeCell ref="K147:L147"/>
    <mergeCell ref="M147:N147"/>
    <mergeCell ref="O147:P147"/>
    <mergeCell ref="I133:J133"/>
    <mergeCell ref="K133:L133"/>
    <mergeCell ref="M133:N133"/>
    <mergeCell ref="O133:P133"/>
    <mergeCell ref="G131:H131"/>
    <mergeCell ref="I131:J131"/>
    <mergeCell ref="M128:N128"/>
    <mergeCell ref="I112:J112"/>
    <mergeCell ref="K112:L112"/>
    <mergeCell ref="M112:N112"/>
    <mergeCell ref="O112:P112"/>
    <mergeCell ref="O128:P128"/>
    <mergeCell ref="G112:H112"/>
    <mergeCell ref="K130:L130"/>
    <mergeCell ref="M130:N130"/>
    <mergeCell ref="O130:P130"/>
    <mergeCell ref="S148:T148"/>
    <mergeCell ref="S150:T150"/>
    <mergeCell ref="S152:T152"/>
    <mergeCell ref="AA115:AB115"/>
    <mergeCell ref="AA116:AB116"/>
    <mergeCell ref="AA117:AB117"/>
    <mergeCell ref="AA119:AB119"/>
    <mergeCell ref="K136:L136"/>
    <mergeCell ref="M136:N136"/>
    <mergeCell ref="O136:P136"/>
    <mergeCell ref="Q136:R136"/>
    <mergeCell ref="K134:L134"/>
    <mergeCell ref="M134:N134"/>
    <mergeCell ref="O142:P142"/>
    <mergeCell ref="Q142:R142"/>
    <mergeCell ref="S136:T136"/>
    <mergeCell ref="O134:P134"/>
    <mergeCell ref="Q128:R128"/>
    <mergeCell ref="Q130:R130"/>
    <mergeCell ref="S129:T129"/>
    <mergeCell ref="S130:T130"/>
    <mergeCell ref="H68:J68"/>
    <mergeCell ref="K97:L97"/>
    <mergeCell ref="K100:L100"/>
    <mergeCell ref="M97:N97"/>
    <mergeCell ref="S122:T122"/>
    <mergeCell ref="G120:H120"/>
    <mergeCell ref="I120:J120"/>
    <mergeCell ref="G122:H122"/>
    <mergeCell ref="Q90:S90"/>
    <mergeCell ref="Q94:S94"/>
    <mergeCell ref="I114:J114"/>
    <mergeCell ref="K114:L114"/>
    <mergeCell ref="M114:N114"/>
    <mergeCell ref="O114:P114"/>
    <mergeCell ref="G115:H115"/>
    <mergeCell ref="I115:J115"/>
    <mergeCell ref="K115:L115"/>
    <mergeCell ref="M115:N115"/>
    <mergeCell ref="O115:P115"/>
    <mergeCell ref="M92:N92"/>
    <mergeCell ref="Q80:R80"/>
    <mergeCell ref="S80:T80"/>
    <mergeCell ref="G87:H87"/>
    <mergeCell ref="I87:J87"/>
    <mergeCell ref="H22:J22"/>
    <mergeCell ref="H23:J23"/>
    <mergeCell ref="H24:J24"/>
    <mergeCell ref="H25:J25"/>
    <mergeCell ref="H26:J26"/>
    <mergeCell ref="H28:J28"/>
    <mergeCell ref="H17:J17"/>
    <mergeCell ref="H71:J71"/>
    <mergeCell ref="H21:J21"/>
    <mergeCell ref="H27:J27"/>
    <mergeCell ref="H32:J32"/>
    <mergeCell ref="H37:J37"/>
    <mergeCell ref="H42:J42"/>
    <mergeCell ref="H38:J38"/>
    <mergeCell ref="H48:J48"/>
    <mergeCell ref="H53:J53"/>
    <mergeCell ref="H43:J43"/>
    <mergeCell ref="H44:J44"/>
    <mergeCell ref="H45:J45"/>
    <mergeCell ref="H46:J46"/>
    <mergeCell ref="H47:J47"/>
    <mergeCell ref="H49:J49"/>
    <mergeCell ref="H55:J55"/>
    <mergeCell ref="H63:J63"/>
    <mergeCell ref="H29:J29"/>
    <mergeCell ref="B316:O316"/>
    <mergeCell ref="B317:O317"/>
    <mergeCell ref="B318:O318"/>
    <mergeCell ref="B319:O319"/>
    <mergeCell ref="B320:O320"/>
    <mergeCell ref="J295:K295"/>
    <mergeCell ref="J296:K296"/>
    <mergeCell ref="J297:K297"/>
    <mergeCell ref="J298:K298"/>
    <mergeCell ref="I80:J80"/>
    <mergeCell ref="K80:L80"/>
    <mergeCell ref="M80:N80"/>
    <mergeCell ref="O80:P80"/>
    <mergeCell ref="G80:H80"/>
    <mergeCell ref="H64:J64"/>
    <mergeCell ref="H65:J65"/>
    <mergeCell ref="H66:J66"/>
    <mergeCell ref="H50:J50"/>
    <mergeCell ref="H51:J51"/>
    <mergeCell ref="H52:J52"/>
    <mergeCell ref="H54:J54"/>
    <mergeCell ref="M100:N100"/>
    <mergeCell ref="H56:J56"/>
    <mergeCell ref="J314:K314"/>
    <mergeCell ref="B321:O321"/>
    <mergeCell ref="S49:U49"/>
    <mergeCell ref="D52:E52"/>
    <mergeCell ref="S52:T52"/>
    <mergeCell ref="S281:Y281"/>
    <mergeCell ref="B281:O281"/>
    <mergeCell ref="B282:O282"/>
    <mergeCell ref="Q92:S92"/>
    <mergeCell ref="Q93:S93"/>
    <mergeCell ref="S120:T120"/>
    <mergeCell ref="Q100:S100"/>
    <mergeCell ref="H57:J57"/>
    <mergeCell ref="H58:J58"/>
    <mergeCell ref="H59:J59"/>
    <mergeCell ref="H60:J60"/>
    <mergeCell ref="Q120:R120"/>
    <mergeCell ref="H61:J61"/>
    <mergeCell ref="I122:J122"/>
    <mergeCell ref="K122:L122"/>
    <mergeCell ref="M122:N122"/>
    <mergeCell ref="O122:P122"/>
    <mergeCell ref="Q122:R122"/>
    <mergeCell ref="H67:J67"/>
    <mergeCell ref="K98:L98"/>
    <mergeCell ref="K99:L99"/>
    <mergeCell ref="I117:J117"/>
    <mergeCell ref="K117:L117"/>
    <mergeCell ref="M117:N117"/>
    <mergeCell ref="O108:P108"/>
    <mergeCell ref="Q108:R108"/>
    <mergeCell ref="S108:T108"/>
    <mergeCell ref="Q114:R114"/>
    <mergeCell ref="S114:T114"/>
    <mergeCell ref="I116:J116"/>
    <mergeCell ref="K116:L116"/>
    <mergeCell ref="M116:N116"/>
    <mergeCell ref="O116:P116"/>
    <mergeCell ref="Q116:R116"/>
    <mergeCell ref="Q112:R112"/>
    <mergeCell ref="S128:T128"/>
    <mergeCell ref="S131:T131"/>
    <mergeCell ref="G140:H140"/>
    <mergeCell ref="I140:J140"/>
    <mergeCell ref="K140:L140"/>
    <mergeCell ref="M140:N140"/>
    <mergeCell ref="O140:P140"/>
    <mergeCell ref="G117:H117"/>
    <mergeCell ref="Q115:R115"/>
    <mergeCell ref="S115:T115"/>
    <mergeCell ref="G116:H116"/>
    <mergeCell ref="G129:H129"/>
    <mergeCell ref="I129:J129"/>
    <mergeCell ref="K129:L129"/>
    <mergeCell ref="M129:N129"/>
    <mergeCell ref="K131:L131"/>
    <mergeCell ref="M131:N131"/>
    <mergeCell ref="O131:P131"/>
    <mergeCell ref="Q131:R131"/>
    <mergeCell ref="G128:H128"/>
    <mergeCell ref="I128:J128"/>
    <mergeCell ref="K128:L128"/>
    <mergeCell ref="G130:H130"/>
    <mergeCell ref="I130:J130"/>
    <mergeCell ref="Z202:AA202"/>
    <mergeCell ref="AC202:AD202"/>
    <mergeCell ref="Z203:AA203"/>
    <mergeCell ref="R203:S203"/>
    <mergeCell ref="G179:H179"/>
    <mergeCell ref="G180:H180"/>
    <mergeCell ref="G181:H181"/>
    <mergeCell ref="G176:H176"/>
    <mergeCell ref="G184:H184"/>
    <mergeCell ref="H30:J30"/>
    <mergeCell ref="H31:J31"/>
    <mergeCell ref="H33:J33"/>
    <mergeCell ref="H34:J34"/>
    <mergeCell ref="H35:J35"/>
    <mergeCell ref="H36:J36"/>
    <mergeCell ref="Q87:R87"/>
    <mergeCell ref="O154:P154"/>
    <mergeCell ref="Q154:R154"/>
    <mergeCell ref="O129:P129"/>
    <mergeCell ref="I108:J108"/>
    <mergeCell ref="K108:L108"/>
    <mergeCell ref="M108:N108"/>
    <mergeCell ref="I118:J118"/>
    <mergeCell ref="K118:L118"/>
    <mergeCell ref="Q140:R140"/>
    <mergeCell ref="G119:H119"/>
    <mergeCell ref="K119:L119"/>
    <mergeCell ref="M119:N119"/>
    <mergeCell ref="O119:P119"/>
    <mergeCell ref="Q119:R119"/>
    <mergeCell ref="I119:J119"/>
    <mergeCell ref="K120:L120"/>
    <mergeCell ref="M120:N120"/>
    <mergeCell ref="G231:H231"/>
    <mergeCell ref="I231:J231"/>
    <mergeCell ref="K231:L231"/>
    <mergeCell ref="M231:N231"/>
    <mergeCell ref="O231:P231"/>
    <mergeCell ref="Q231:R231"/>
    <mergeCell ref="R204:S204"/>
    <mergeCell ref="R205:S205"/>
    <mergeCell ref="O230:P230"/>
    <mergeCell ref="Q230:R230"/>
    <mergeCell ref="S230:T230"/>
    <mergeCell ref="O223:P223"/>
    <mergeCell ref="Q223:R223"/>
    <mergeCell ref="O224:P224"/>
    <mergeCell ref="M223:N223"/>
    <mergeCell ref="I223:J223"/>
    <mergeCell ref="K223:L223"/>
    <mergeCell ref="G224:H224"/>
    <mergeCell ref="I224:J224"/>
    <mergeCell ref="G222:H222"/>
    <mergeCell ref="I222:J222"/>
    <mergeCell ref="K222:L222"/>
    <mergeCell ref="M222:N222"/>
    <mergeCell ref="S154:T154"/>
    <mergeCell ref="G162:H162"/>
    <mergeCell ref="G163:H163"/>
    <mergeCell ref="G164:H164"/>
    <mergeCell ref="G132:H132"/>
    <mergeCell ref="I132:J132"/>
    <mergeCell ref="K132:L132"/>
    <mergeCell ref="M132:N132"/>
    <mergeCell ref="O132:P132"/>
    <mergeCell ref="Q132:R132"/>
    <mergeCell ref="I146:J146"/>
    <mergeCell ref="K146:L146"/>
    <mergeCell ref="M146:N146"/>
    <mergeCell ref="O146:P146"/>
    <mergeCell ref="Q146:R146"/>
    <mergeCell ref="S146:T146"/>
    <mergeCell ref="Q134:R134"/>
    <mergeCell ref="S132:T132"/>
    <mergeCell ref="S133:T133"/>
    <mergeCell ref="S153:T153"/>
    <mergeCell ref="G133:H133"/>
    <mergeCell ref="I136:J136"/>
    <mergeCell ref="G134:H134"/>
    <mergeCell ref="I134:J134"/>
    <mergeCell ref="B99:C99"/>
    <mergeCell ref="G118:H118"/>
    <mergeCell ref="G108:H108"/>
    <mergeCell ref="Q96:S96"/>
    <mergeCell ref="Q97:S97"/>
    <mergeCell ref="Q98:S98"/>
    <mergeCell ref="S117:T117"/>
    <mergeCell ref="S126:T126"/>
    <mergeCell ref="S116:T116"/>
    <mergeCell ref="G114:H114"/>
    <mergeCell ref="G126:H126"/>
    <mergeCell ref="I126:J126"/>
    <mergeCell ref="K126:L126"/>
    <mergeCell ref="M126:N126"/>
    <mergeCell ref="M118:N118"/>
    <mergeCell ref="O118:P118"/>
    <mergeCell ref="Q118:R118"/>
    <mergeCell ref="S118:T118"/>
    <mergeCell ref="O126:P126"/>
    <mergeCell ref="Q126:R126"/>
    <mergeCell ref="S119:T119"/>
    <mergeCell ref="O120:P120"/>
    <mergeCell ref="O117:P117"/>
    <mergeCell ref="Q117:R117"/>
    <mergeCell ref="S246:T246"/>
    <mergeCell ref="U246:V246"/>
    <mergeCell ref="W246:X246"/>
    <mergeCell ref="Y246:Z246"/>
    <mergeCell ref="AA246:AB246"/>
    <mergeCell ref="AC246:AD246"/>
    <mergeCell ref="G246:H246"/>
    <mergeCell ref="I246:J246"/>
    <mergeCell ref="K246:L246"/>
    <mergeCell ref="M246:N246"/>
    <mergeCell ref="O246:P246"/>
    <mergeCell ref="Q246:R246"/>
  </mergeCells>
  <conditionalFormatting sqref="N314 J314">
    <cfRule type="cellIs" dxfId="48" priority="87" stopIfTrue="1" operator="lessThan">
      <formula>0</formula>
    </cfRule>
  </conditionalFormatting>
  <conditionalFormatting sqref="M277:N277">
    <cfRule type="cellIs" dxfId="47" priority="85" stopIfTrue="1" operator="equal">
      <formula>#DIV/0!</formula>
    </cfRule>
  </conditionalFormatting>
  <conditionalFormatting sqref="G87:U87 W87">
    <cfRule type="cellIs" dxfId="46" priority="79" stopIfTrue="1" operator="equal">
      <formula>0</formula>
    </cfRule>
  </conditionalFormatting>
  <conditionalFormatting sqref="AA122">
    <cfRule type="cellIs" dxfId="45" priority="78" stopIfTrue="1" operator="equal">
      <formula>1</formula>
    </cfRule>
  </conditionalFormatting>
  <conditionalFormatting sqref="AA136">
    <cfRule type="cellIs" dxfId="44" priority="77" stopIfTrue="1" operator="equal">
      <formula>1</formula>
    </cfRule>
  </conditionalFormatting>
  <conditionalFormatting sqref="I125:J125">
    <cfRule type="cellIs" dxfId="43" priority="74" stopIfTrue="1" operator="equal">
      <formula>"Offen?"</formula>
    </cfRule>
  </conditionalFormatting>
  <conditionalFormatting sqref="K125:L125">
    <cfRule type="cellIs" dxfId="42" priority="73" stopIfTrue="1" operator="equal">
      <formula>"Offen?"</formula>
    </cfRule>
  </conditionalFormatting>
  <conditionalFormatting sqref="M125:N125">
    <cfRule type="cellIs" dxfId="41" priority="72" stopIfTrue="1" operator="equal">
      <formula>"Offen?"</formula>
    </cfRule>
  </conditionalFormatting>
  <conditionalFormatting sqref="O125:P125">
    <cfRule type="cellIs" dxfId="40" priority="71" stopIfTrue="1" operator="equal">
      <formula>"Offen?"</formula>
    </cfRule>
  </conditionalFormatting>
  <conditionalFormatting sqref="Q125:R125">
    <cfRule type="cellIs" dxfId="39" priority="70" stopIfTrue="1" operator="equal">
      <formula>"Offen?"</formula>
    </cfRule>
  </conditionalFormatting>
  <conditionalFormatting sqref="S125:T125">
    <cfRule type="cellIs" dxfId="38" priority="69" stopIfTrue="1" operator="equal">
      <formula>"Offen?"</formula>
    </cfRule>
  </conditionalFormatting>
  <conditionalFormatting sqref="AA150">
    <cfRule type="cellIs" dxfId="37" priority="68" stopIfTrue="1" operator="equal">
      <formula>1</formula>
    </cfRule>
  </conditionalFormatting>
  <conditionalFormatting sqref="I139:J139">
    <cfRule type="cellIs" dxfId="36" priority="66" stopIfTrue="1" operator="equal">
      <formula>"Offen?"</formula>
    </cfRule>
  </conditionalFormatting>
  <conditionalFormatting sqref="K139:L139">
    <cfRule type="cellIs" dxfId="35" priority="65" stopIfTrue="1" operator="equal">
      <formula>"Offen?"</formula>
    </cfRule>
  </conditionalFormatting>
  <conditionalFormatting sqref="M139:N139">
    <cfRule type="cellIs" dxfId="34" priority="64" stopIfTrue="1" operator="equal">
      <formula>"Offen?"</formula>
    </cfRule>
  </conditionalFormatting>
  <conditionalFormatting sqref="O139:P139">
    <cfRule type="cellIs" dxfId="33" priority="63" stopIfTrue="1" operator="equal">
      <formula>"Offen?"</formula>
    </cfRule>
  </conditionalFormatting>
  <conditionalFormatting sqref="Q139:R139">
    <cfRule type="cellIs" dxfId="32" priority="62" stopIfTrue="1" operator="equal">
      <formula>"Offen?"</formula>
    </cfRule>
  </conditionalFormatting>
  <conditionalFormatting sqref="S139:T139">
    <cfRule type="cellIs" dxfId="31" priority="61" stopIfTrue="1" operator="equal">
      <formula>"Offen?"</formula>
    </cfRule>
  </conditionalFormatting>
  <conditionalFormatting sqref="M171">
    <cfRule type="cellIs" dxfId="30" priority="36" stopIfTrue="1" operator="greaterThan">
      <formula>0.8</formula>
    </cfRule>
  </conditionalFormatting>
  <conditionalFormatting sqref="S126:S127 G126:G127 I126:I127 K126:K127 M126:M127 O126:O127 Q126:Q127 G128:T128">
    <cfRule type="cellIs" dxfId="29" priority="32" stopIfTrue="1" operator="equal">
      <formula>0</formula>
    </cfRule>
  </conditionalFormatting>
  <conditionalFormatting sqref="G112:T114">
    <cfRule type="cellIs" dxfId="28" priority="33" stopIfTrue="1" operator="equal">
      <formula>0</formula>
    </cfRule>
  </conditionalFormatting>
  <conditionalFormatting sqref="G126:T128">
    <cfRule type="cellIs" dxfId="27" priority="31" stopIfTrue="1" operator="equal">
      <formula>0</formula>
    </cfRule>
  </conditionalFormatting>
  <conditionalFormatting sqref="S140:S141 G140:G141 I140:I141 K140:K141 M140:M141 O140:O141 Q140:Q141 G142:T142">
    <cfRule type="cellIs" dxfId="26" priority="30" stopIfTrue="1" operator="equal">
      <formula>0</formula>
    </cfRule>
  </conditionalFormatting>
  <conditionalFormatting sqref="G140:T142">
    <cfRule type="cellIs" dxfId="25" priority="29" stopIfTrue="1" operator="equal">
      <formula>0</formula>
    </cfRule>
  </conditionalFormatting>
  <conditionalFormatting sqref="G110:T110">
    <cfRule type="cellIs" dxfId="24" priority="27" stopIfTrue="1" operator="equal">
      <formula>"Geschl."</formula>
    </cfRule>
  </conditionalFormatting>
  <conditionalFormatting sqref="G124:T124">
    <cfRule type="cellIs" dxfId="23" priority="26" stopIfTrue="1" operator="equal">
      <formula>"Geschl."</formula>
    </cfRule>
  </conditionalFormatting>
  <conditionalFormatting sqref="G138:T138">
    <cfRule type="cellIs" dxfId="22" priority="25" stopIfTrue="1" operator="equal">
      <formula>"Geschl."</formula>
    </cfRule>
  </conditionalFormatting>
  <conditionalFormatting sqref="M162:S164">
    <cfRule type="top10" dxfId="21" priority="23" stopIfTrue="1" percent="1" bottom="1" rank="20"/>
    <cfRule type="top10" dxfId="20" priority="24" stopIfTrue="1" percent="1" rank="20"/>
  </conditionalFormatting>
  <conditionalFormatting sqref="M172">
    <cfRule type="cellIs" dxfId="19" priority="22" stopIfTrue="1" operator="lessThan">
      <formula>0.3</formula>
    </cfRule>
  </conditionalFormatting>
  <conditionalFormatting sqref="M199">
    <cfRule type="cellIs" dxfId="18" priority="21" stopIfTrue="1" operator="equal">
      <formula>0</formula>
    </cfRule>
  </conditionalFormatting>
  <conditionalFormatting sqref="G117:T117">
    <cfRule type="cellIs" dxfId="17" priority="20" stopIfTrue="1" operator="equal">
      <formula>0</formula>
    </cfRule>
  </conditionalFormatting>
  <conditionalFormatting sqref="G131:H131">
    <cfRule type="cellIs" dxfId="16" priority="17" stopIfTrue="1" operator="equal">
      <formula>0</formula>
    </cfRule>
  </conditionalFormatting>
  <conditionalFormatting sqref="G131:H131">
    <cfRule type="cellIs" dxfId="15" priority="18" stopIfTrue="1" operator="equal">
      <formula>0</formula>
    </cfRule>
  </conditionalFormatting>
  <conditionalFormatting sqref="I131:T131">
    <cfRule type="cellIs" dxfId="14" priority="16" stopIfTrue="1" operator="equal">
      <formula>0</formula>
    </cfRule>
  </conditionalFormatting>
  <conditionalFormatting sqref="I131:T131">
    <cfRule type="cellIs" dxfId="13" priority="15" stopIfTrue="1" operator="equal">
      <formula>0</formula>
    </cfRule>
  </conditionalFormatting>
  <conditionalFormatting sqref="G132:T132">
    <cfRule type="cellIs" dxfId="12" priority="14" stopIfTrue="1" operator="equal">
      <formula>0</formula>
    </cfRule>
  </conditionalFormatting>
  <conditionalFormatting sqref="G132:T132">
    <cfRule type="cellIs" dxfId="11" priority="13" stopIfTrue="1" operator="equal">
      <formula>0</formula>
    </cfRule>
  </conditionalFormatting>
  <conditionalFormatting sqref="E132">
    <cfRule type="cellIs" dxfId="10" priority="12" stopIfTrue="1" operator="lessThan">
      <formula>1</formula>
    </cfRule>
  </conditionalFormatting>
  <conditionalFormatting sqref="E118">
    <cfRule type="cellIs" dxfId="9" priority="11" stopIfTrue="1" operator="lessThan">
      <formula>1</formula>
    </cfRule>
  </conditionalFormatting>
  <conditionalFormatting sqref="I118:T118">
    <cfRule type="cellIs" dxfId="8" priority="7" stopIfTrue="1" operator="equal">
      <formula>0</formula>
    </cfRule>
  </conditionalFormatting>
  <conditionalFormatting sqref="G146:T146">
    <cfRule type="cellIs" dxfId="7" priority="1" stopIfTrue="1" operator="equal">
      <formula>0</formula>
    </cfRule>
  </conditionalFormatting>
  <conditionalFormatting sqref="G118:H118">
    <cfRule type="cellIs" dxfId="6" priority="10" stopIfTrue="1" operator="equal">
      <formula>0</formula>
    </cfRule>
  </conditionalFormatting>
  <conditionalFormatting sqref="G118:H118">
    <cfRule type="cellIs" dxfId="5" priority="9" stopIfTrue="1" operator="equal">
      <formula>0</formula>
    </cfRule>
  </conditionalFormatting>
  <conditionalFormatting sqref="I118:T118">
    <cfRule type="cellIs" dxfId="4" priority="8" stopIfTrue="1" operator="equal">
      <formula>0</formula>
    </cfRule>
  </conditionalFormatting>
  <conditionalFormatting sqref="E146">
    <cfRule type="cellIs" dxfId="3" priority="3" stopIfTrue="1" operator="lessThan">
      <formula>1</formula>
    </cfRule>
  </conditionalFormatting>
  <conditionalFormatting sqref="G145:T145">
    <cfRule type="cellIs" dxfId="2" priority="5" stopIfTrue="1" operator="equal">
      <formula>0</formula>
    </cfRule>
  </conditionalFormatting>
  <conditionalFormatting sqref="G145:T145">
    <cfRule type="cellIs" dxfId="1" priority="4" stopIfTrue="1" operator="equal">
      <formula>0</formula>
    </cfRule>
  </conditionalFormatting>
  <conditionalFormatting sqref="G146:T146">
    <cfRule type="cellIs" dxfId="0" priority="2" stopIfTrue="1" operator="equal">
      <formula>0</formula>
    </cfRule>
  </conditionalFormatting>
  <hyperlinks>
    <hyperlink ref="Q273" r:id="rId1" xr:uid="{00000000-0004-0000-0100-000000000000}"/>
    <hyperlink ref="V277" r:id="rId2" xr:uid="{00000000-0004-0000-0100-000001000000}"/>
    <hyperlink ref="Q304" r:id="rId3" xr:uid="{00000000-0004-0000-0100-000002000000}"/>
    <hyperlink ref="Q276" r:id="rId4" xr:uid="{00000000-0004-0000-0100-000003000000}"/>
    <hyperlink ref="Q305" r:id="rId5" xr:uid="{00000000-0004-0000-0100-000004000000}"/>
    <hyperlink ref="Q306" r:id="rId6" xr:uid="{00000000-0004-0000-0100-000005000000}"/>
  </hyperlinks>
  <pageMargins left="0.25" right="0.25" top="0.75" bottom="0.75" header="0.3" footer="0.3"/>
  <pageSetup paperSize="9" scale="69" fitToHeight="2" orientation="landscape" r:id="rId7"/>
  <headerFooter alignWithMargins="0"/>
  <ignoredErrors>
    <ignoredError sqref="H27 H32 H37 H48 H53 H63" unlockedFormula="1"/>
  </ignoredErrors>
  <drawing r:id="rId8"/>
  <legacyDrawing r:id="rId9"/>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Unser Tipp</vt:lpstr>
      <vt:lpstr>Gastronomie Check</vt:lpstr>
      <vt:lpstr>'Gastronomie Check'!Druckbereich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 Schleuniger</dc:creator>
  <cp:lastModifiedBy>Jens Schleuniger</cp:lastModifiedBy>
  <cp:lastPrinted>2013-06-21T07:36:20Z</cp:lastPrinted>
  <dcterms:created xsi:type="dcterms:W3CDTF">2013-06-19T15:15:26Z</dcterms:created>
  <dcterms:modified xsi:type="dcterms:W3CDTF">2019-03-05T13:31:11Z</dcterms:modified>
</cp:coreProperties>
</file>