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DieseArbeitsmappe" defaultThemeVersion="124226"/>
  <mc:AlternateContent xmlns:mc="http://schemas.openxmlformats.org/markup-compatibility/2006">
    <mc:Choice Requires="x15">
      <x15ac:absPath xmlns:x15ac="http://schemas.microsoft.com/office/spreadsheetml/2010/11/ac" url="C:\Users\Jens\Desktop\Tresorit\Fuer-Gruender.de\Tools\02 2019\"/>
    </mc:Choice>
  </mc:AlternateContent>
  <xr:revisionPtr revIDLastSave="0" documentId="13_ncr:1_{F49A0D5D-2E27-4CFB-8A38-86EC8CB9B2A5}" xr6:coauthVersionLast="40" xr6:coauthVersionMax="40" xr10:uidLastSave="{00000000-0000-0000-0000-000000000000}"/>
  <bookViews>
    <workbookView xWindow="-120" yWindow="-120" windowWidth="29040" windowHeight="15840" tabRatio="771" xr2:uid="{00000000-000D-0000-FFFF-FFFF00000000}"/>
  </bookViews>
  <sheets>
    <sheet name="Unser Tipp" sheetId="11" r:id="rId1"/>
    <sheet name="Anleitung" sheetId="4" r:id="rId2"/>
    <sheet name="1. Investitionen" sheetId="5" r:id="rId3"/>
    <sheet name="2. GuV" sheetId="1" r:id="rId4"/>
    <sheet name="3. Liquidität" sheetId="2" r:id="rId5"/>
    <sheet name="4. Kapitalbedarf" sheetId="3" r:id="rId6"/>
    <sheet name="5. Rentabilität" sheetId="6" r:id="rId7"/>
    <sheet name="Grafiken &amp; Tabellen" sheetId="7" r:id="rId8"/>
  </sheets>
  <externalReferences>
    <externalReference r:id="rId9"/>
    <externalReference r:id="rId10"/>
  </externalReferences>
  <definedNames>
    <definedName name="Block_BS_long" localSheetId="0">[1]Blockorder!#REF!</definedName>
    <definedName name="Block_BS_long">[1]Blockorder!#REF!</definedName>
    <definedName name="CRTS_LAST_UPDATE" localSheetId="0">#REF!</definedName>
    <definedName name="CRTS_LAST_UPDATE">#REF!</definedName>
    <definedName name="_xlnm.Print_Area" localSheetId="2">'1. Investitionen'!$B$18:$I$75</definedName>
    <definedName name="_xlnm.Print_Area" localSheetId="3">'2. GuV'!$A$23:$AP$283</definedName>
    <definedName name="_xlnm.Print_Area" localSheetId="4">'3. Liquidität'!$A$20:$AP$145</definedName>
    <definedName name="_xlnm.Print_Area" localSheetId="5">'4. Kapitalbedarf'!$A$11:$J$66</definedName>
    <definedName name="_xlnm.Print_Area" localSheetId="6">'5. Rentabilität'!$A$11:$Q$71</definedName>
    <definedName name="_xlnm.Print_Area" localSheetId="1">Anleitung!$A$1:$Q$45</definedName>
    <definedName name="_xlnm.Print_Area" localSheetId="7">'Grafiken &amp; Tabellen'!$A$16:$O$109</definedName>
    <definedName name="_xlnm.Print_Area">[2]OrderNewSD!$A$1:$Q$36</definedName>
    <definedName name="Univ_FONDS" localSheetId="0">#REF!</definedName>
    <definedName name="Univ_FONDS">#REF!</definedName>
    <definedName name="Univ_PM" localSheetId="0">#REF!</definedName>
    <definedName name="Univ_PM">#REF!</definedName>
    <definedName name="Univ_PM1" localSheetId="0">#REF!</definedName>
    <definedName name="Univ_PM1">#REF!</definedName>
    <definedName name="Univ_PM2" localSheetId="0">#REF!</definedName>
    <definedName name="Univ_PM2">#REF!</definedName>
    <definedName name="Univ_START" localSheetId="0">#REF!</definedName>
    <definedName name="Univ_ST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3" l="1"/>
  <c r="G35" i="3"/>
  <c r="G34" i="3"/>
  <c r="D9" i="1" l="1"/>
  <c r="F7" i="1" s="1"/>
  <c r="S52" i="6"/>
  <c r="S51" i="6"/>
  <c r="S26" i="6"/>
  <c r="E102" i="2"/>
  <c r="H69" i="5"/>
  <c r="H70" i="5"/>
  <c r="H71" i="5"/>
  <c r="H72" i="5"/>
  <c r="H73" i="5"/>
  <c r="H68" i="5"/>
  <c r="H59" i="5"/>
  <c r="H60" i="5"/>
  <c r="H61" i="5"/>
  <c r="H62" i="5"/>
  <c r="H63" i="5"/>
  <c r="H64" i="5"/>
  <c r="H65" i="5"/>
  <c r="H58" i="5"/>
  <c r="H54" i="5"/>
  <c r="H55" i="5"/>
  <c r="H56" i="5"/>
  <c r="H53" i="5"/>
  <c r="H49" i="5"/>
  <c r="H50" i="5"/>
  <c r="H51" i="5"/>
  <c r="H48" i="5"/>
  <c r="H46" i="5"/>
  <c r="H45" i="5"/>
  <c r="H41" i="5"/>
  <c r="H42" i="5"/>
  <c r="H43" i="5"/>
  <c r="H40" i="5"/>
  <c r="H34" i="5"/>
  <c r="H35" i="5"/>
  <c r="H33" i="5"/>
  <c r="H30" i="5"/>
  <c r="H31" i="5"/>
  <c r="H29" i="5"/>
  <c r="H24" i="5"/>
  <c r="H25" i="5"/>
  <c r="H26" i="5"/>
  <c r="H27" i="5"/>
  <c r="H23" i="5"/>
  <c r="G58" i="2"/>
  <c r="I58" i="2"/>
  <c r="J58" i="2"/>
  <c r="L58" i="2"/>
  <c r="M58" i="2"/>
  <c r="O58" i="2"/>
  <c r="P58" i="2"/>
  <c r="R58" i="2"/>
  <c r="S58" i="2"/>
  <c r="U58" i="2"/>
  <c r="V58" i="2"/>
  <c r="X58" i="2"/>
  <c r="Y58" i="2"/>
  <c r="AA58" i="2"/>
  <c r="AB58" i="2"/>
  <c r="AD58" i="2"/>
  <c r="AE58" i="2"/>
  <c r="AG58" i="2"/>
  <c r="AH58" i="2"/>
  <c r="AJ58" i="2"/>
  <c r="AK58" i="2"/>
  <c r="AM58" i="2"/>
  <c r="AN58" i="2"/>
  <c r="F58" i="2"/>
  <c r="F112" i="1"/>
  <c r="K37" i="7" s="1"/>
  <c r="G306" i="1"/>
  <c r="F306" i="1"/>
  <c r="H40" i="1"/>
  <c r="F75" i="5"/>
  <c r="D193" i="1" s="1"/>
  <c r="B61" i="7"/>
  <c r="B63" i="7"/>
  <c r="B60" i="7"/>
  <c r="B53" i="7"/>
  <c r="B54" i="7"/>
  <c r="B52" i="7"/>
  <c r="I44" i="7"/>
  <c r="K41" i="7"/>
  <c r="I42" i="7"/>
  <c r="I41" i="7"/>
  <c r="I40" i="7"/>
  <c r="J31" i="7"/>
  <c r="J32" i="7"/>
  <c r="J33" i="7"/>
  <c r="J34" i="7"/>
  <c r="J35" i="7"/>
  <c r="J36" i="7"/>
  <c r="J38" i="7"/>
  <c r="J30" i="7"/>
  <c r="G43" i="7"/>
  <c r="G39" i="7"/>
  <c r="G37" i="7"/>
  <c r="G36" i="7"/>
  <c r="G35" i="7"/>
  <c r="G34" i="7"/>
  <c r="G33" i="7"/>
  <c r="G30" i="7"/>
  <c r="G29" i="7"/>
  <c r="G28" i="7"/>
  <c r="E292" i="1"/>
  <c r="G63" i="7"/>
  <c r="F94" i="2"/>
  <c r="G94" i="2" s="1"/>
  <c r="H94" i="2" s="1"/>
  <c r="I94" i="2" s="1"/>
  <c r="J94" i="2" s="1"/>
  <c r="K94" i="2" s="1"/>
  <c r="L94" i="2" s="1"/>
  <c r="M94" i="2" s="1"/>
  <c r="N94" i="2" s="1"/>
  <c r="O94" i="2" s="1"/>
  <c r="P94" i="2" s="1"/>
  <c r="Q94" i="2" s="1"/>
  <c r="R94" i="2" s="1"/>
  <c r="S94" i="2" s="1"/>
  <c r="T94" i="2" s="1"/>
  <c r="U94" i="2" s="1"/>
  <c r="V94" i="2" s="1"/>
  <c r="W94" i="2" s="1"/>
  <c r="X94" i="2" s="1"/>
  <c r="Y94" i="2" s="1"/>
  <c r="Z94" i="2" s="1"/>
  <c r="AA94" i="2" s="1"/>
  <c r="AB94" i="2" s="1"/>
  <c r="AC94" i="2" s="1"/>
  <c r="AD94" i="2" s="1"/>
  <c r="AE94" i="2" s="1"/>
  <c r="AF94" i="2" s="1"/>
  <c r="AG94" i="2" s="1"/>
  <c r="AH94" i="2" s="1"/>
  <c r="AI94" i="2" s="1"/>
  <c r="AJ94" i="2" s="1"/>
  <c r="AK94" i="2" s="1"/>
  <c r="AL94" i="2" s="1"/>
  <c r="AM94" i="2" s="1"/>
  <c r="AN94" i="2" s="1"/>
  <c r="AO94" i="2" s="1"/>
  <c r="G6" i="6"/>
  <c r="G7" i="6"/>
  <c r="G61" i="7"/>
  <c r="G60" i="7"/>
  <c r="F17" i="3"/>
  <c r="F16" i="3"/>
  <c r="F15" i="3"/>
  <c r="P92" i="2"/>
  <c r="Q92" i="2"/>
  <c r="R92" i="2"/>
  <c r="S92" i="2"/>
  <c r="T92" i="2"/>
  <c r="U92" i="2"/>
  <c r="V92" i="2"/>
  <c r="W92" i="2"/>
  <c r="X92" i="2"/>
  <c r="Y92" i="2"/>
  <c r="Z92" i="2"/>
  <c r="AA92" i="2"/>
  <c r="AB92" i="2"/>
  <c r="AC92" i="2"/>
  <c r="AD92" i="2"/>
  <c r="AE92" i="2"/>
  <c r="AF92" i="2"/>
  <c r="AG92" i="2"/>
  <c r="AH92" i="2"/>
  <c r="AI92" i="2"/>
  <c r="AJ92" i="2"/>
  <c r="AK92" i="2"/>
  <c r="AL92" i="2"/>
  <c r="AM92" i="2"/>
  <c r="AN92" i="2"/>
  <c r="AO92" i="2"/>
  <c r="G92" i="2"/>
  <c r="H92" i="2"/>
  <c r="I92" i="2"/>
  <c r="J92" i="2"/>
  <c r="K92" i="2"/>
  <c r="L92" i="2"/>
  <c r="M92" i="2"/>
  <c r="N92" i="2"/>
  <c r="O92" i="2"/>
  <c r="F92" i="2"/>
  <c r="G73" i="2"/>
  <c r="G74" i="2" s="1"/>
  <c r="G93" i="2" s="1"/>
  <c r="H73" i="2"/>
  <c r="K30" i="2" s="1"/>
  <c r="I73" i="2"/>
  <c r="I74" i="2" s="1"/>
  <c r="I93" i="2" s="1"/>
  <c r="J73" i="2"/>
  <c r="K73" i="2"/>
  <c r="K74" i="2" s="1"/>
  <c r="K93" i="2" s="1"/>
  <c r="L73" i="2"/>
  <c r="M73" i="2"/>
  <c r="M74" i="2" s="1"/>
  <c r="N73" i="2"/>
  <c r="N74" i="2" s="1"/>
  <c r="O73" i="2"/>
  <c r="O74" i="2" s="1"/>
  <c r="P73" i="2"/>
  <c r="S30" i="2" s="1"/>
  <c r="Q73" i="2"/>
  <c r="Q74" i="2" s="1"/>
  <c r="R73" i="2"/>
  <c r="R74" i="2" s="1"/>
  <c r="S73" i="2"/>
  <c r="V30" i="2" s="1"/>
  <c r="T73" i="2"/>
  <c r="U73" i="2"/>
  <c r="U74" i="2" s="1"/>
  <c r="V73" i="2"/>
  <c r="V74" i="2" s="1"/>
  <c r="W73" i="2"/>
  <c r="W74" i="2" s="1"/>
  <c r="X73" i="2"/>
  <c r="Y73" i="2"/>
  <c r="Y74" i="2" s="1"/>
  <c r="Z73" i="2"/>
  <c r="AC30" i="2" s="1"/>
  <c r="AA73" i="2"/>
  <c r="AA74" i="2" s="1"/>
  <c r="AA93" i="2" s="1"/>
  <c r="AB73" i="2"/>
  <c r="AC73" i="2"/>
  <c r="AC74" i="2" s="1"/>
  <c r="AD73" i="2"/>
  <c r="AD74" i="2" s="1"/>
  <c r="AD93" i="2" s="1"/>
  <c r="AE73" i="2"/>
  <c r="AF73" i="2"/>
  <c r="AI30" i="2" s="1"/>
  <c r="AG73" i="2"/>
  <c r="AG74" i="2" s="1"/>
  <c r="AH73" i="2"/>
  <c r="AK30" i="2" s="1"/>
  <c r="AI73" i="2"/>
  <c r="AL30" i="2" s="1"/>
  <c r="AJ73" i="2"/>
  <c r="AK73" i="2"/>
  <c r="AK74" i="2" s="1"/>
  <c r="AL73" i="2"/>
  <c r="AL74" i="2" s="1"/>
  <c r="AM73" i="2"/>
  <c r="AN73" i="2"/>
  <c r="AN74" i="2" s="1"/>
  <c r="AO73" i="2"/>
  <c r="F73" i="2"/>
  <c r="F74" i="2" s="1"/>
  <c r="F41" i="2"/>
  <c r="F3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F46"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F116" i="1"/>
  <c r="F118" i="1" s="1"/>
  <c r="F128" i="1"/>
  <c r="F130" i="1" s="1"/>
  <c r="F131" i="1" s="1"/>
  <c r="F134" i="1"/>
  <c r="F136" i="1" s="1"/>
  <c r="F137" i="1" s="1"/>
  <c r="G128" i="1"/>
  <c r="G130" i="1" s="1"/>
  <c r="G131" i="1" s="1"/>
  <c r="H128" i="1"/>
  <c r="H130" i="1" s="1"/>
  <c r="H131" i="1" s="1"/>
  <c r="I128" i="1"/>
  <c r="I130" i="1" s="1"/>
  <c r="I131" i="1" s="1"/>
  <c r="J128" i="1"/>
  <c r="J130" i="1" s="1"/>
  <c r="J131" i="1" s="1"/>
  <c r="K128" i="1"/>
  <c r="K130" i="1" s="1"/>
  <c r="K131" i="1" s="1"/>
  <c r="L128" i="1"/>
  <c r="L130" i="1" s="1"/>
  <c r="L131" i="1" s="1"/>
  <c r="M128" i="1"/>
  <c r="M130" i="1" s="1"/>
  <c r="M131" i="1" s="1"/>
  <c r="N128" i="1"/>
  <c r="N130" i="1" s="1"/>
  <c r="N131" i="1" s="1"/>
  <c r="O128" i="1"/>
  <c r="O130" i="1" s="1"/>
  <c r="P128" i="1"/>
  <c r="P130" i="1" s="1"/>
  <c r="P131" i="1" s="1"/>
  <c r="Q128" i="1"/>
  <c r="Q130" i="1" s="1"/>
  <c r="Q131" i="1" s="1"/>
  <c r="R128" i="1"/>
  <c r="R130" i="1" s="1"/>
  <c r="R131" i="1" s="1"/>
  <c r="S128" i="1"/>
  <c r="S130" i="1" s="1"/>
  <c r="T128" i="1"/>
  <c r="T130" i="1" s="1"/>
  <c r="T131" i="1" s="1"/>
  <c r="U128" i="1"/>
  <c r="U130" i="1" s="1"/>
  <c r="U131" i="1" s="1"/>
  <c r="V128" i="1"/>
  <c r="V130" i="1" s="1"/>
  <c r="V131" i="1" s="1"/>
  <c r="W128" i="1"/>
  <c r="W130" i="1" s="1"/>
  <c r="X128" i="1"/>
  <c r="X130" i="1" s="1"/>
  <c r="Y128" i="1"/>
  <c r="Y130" i="1" s="1"/>
  <c r="Y131" i="1" s="1"/>
  <c r="Z128" i="1"/>
  <c r="Z130" i="1" s="1"/>
  <c r="AA128" i="1"/>
  <c r="AA130" i="1" s="1"/>
  <c r="AA131" i="1" s="1"/>
  <c r="AB128" i="1"/>
  <c r="AB130" i="1" s="1"/>
  <c r="AC128" i="1"/>
  <c r="AC130" i="1" s="1"/>
  <c r="AC131" i="1" s="1"/>
  <c r="AD128" i="1"/>
  <c r="AD130" i="1" s="1"/>
  <c r="AD131" i="1" s="1"/>
  <c r="AE128" i="1"/>
  <c r="AE130" i="1" s="1"/>
  <c r="AE131" i="1" s="1"/>
  <c r="AF128" i="1"/>
  <c r="AF130" i="1" s="1"/>
  <c r="AG128" i="1"/>
  <c r="AG130" i="1" s="1"/>
  <c r="AG131" i="1" s="1"/>
  <c r="AH128" i="1"/>
  <c r="AH130" i="1" s="1"/>
  <c r="AH131" i="1" s="1"/>
  <c r="AI128" i="1"/>
  <c r="AI130" i="1" s="1"/>
  <c r="AI131" i="1" s="1"/>
  <c r="AJ128" i="1"/>
  <c r="AJ130" i="1" s="1"/>
  <c r="AJ131" i="1" s="1"/>
  <c r="AK128" i="1"/>
  <c r="AK130" i="1" s="1"/>
  <c r="AK131" i="1" s="1"/>
  <c r="AL128" i="1"/>
  <c r="AL130" i="1" s="1"/>
  <c r="AL131" i="1" s="1"/>
  <c r="AM128" i="1"/>
  <c r="AM130" i="1" s="1"/>
  <c r="AM131" i="1" s="1"/>
  <c r="AN128" i="1"/>
  <c r="AN130" i="1" s="1"/>
  <c r="AN131" i="1" s="1"/>
  <c r="AO128" i="1"/>
  <c r="AO130" i="1" s="1"/>
  <c r="AO131" i="1" s="1"/>
  <c r="G124" i="1"/>
  <c r="G125" i="1" s="1"/>
  <c r="H122" i="1"/>
  <c r="H124" i="1" s="1"/>
  <c r="H125" i="1" s="1"/>
  <c r="I122" i="1"/>
  <c r="I124" i="1" s="1"/>
  <c r="I125" i="1" s="1"/>
  <c r="J122" i="1"/>
  <c r="J124" i="1" s="1"/>
  <c r="J125" i="1" s="1"/>
  <c r="K122" i="1"/>
  <c r="K124" i="1" s="1"/>
  <c r="L122" i="1"/>
  <c r="L124" i="1" s="1"/>
  <c r="L125" i="1" s="1"/>
  <c r="M122" i="1"/>
  <c r="M124" i="1" s="1"/>
  <c r="M125" i="1" s="1"/>
  <c r="N122" i="1"/>
  <c r="N124" i="1" s="1"/>
  <c r="N125" i="1" s="1"/>
  <c r="O122" i="1"/>
  <c r="O124" i="1" s="1"/>
  <c r="O125" i="1" s="1"/>
  <c r="P122" i="1"/>
  <c r="P124" i="1" s="1"/>
  <c r="P125" i="1" s="1"/>
  <c r="Q122" i="1"/>
  <c r="Q124" i="1" s="1"/>
  <c r="R122" i="1"/>
  <c r="R124" i="1" s="1"/>
  <c r="R125" i="1" s="1"/>
  <c r="S122" i="1"/>
  <c r="S124" i="1" s="1"/>
  <c r="S125" i="1" s="1"/>
  <c r="T122" i="1"/>
  <c r="T124" i="1" s="1"/>
  <c r="T125" i="1" s="1"/>
  <c r="U122" i="1"/>
  <c r="U124" i="1" s="1"/>
  <c r="U125" i="1" s="1"/>
  <c r="V122" i="1"/>
  <c r="V124" i="1" s="1"/>
  <c r="W122" i="1"/>
  <c r="W124" i="1" s="1"/>
  <c r="W125" i="1" s="1"/>
  <c r="X122" i="1"/>
  <c r="X124" i="1" s="1"/>
  <c r="X125" i="1" s="1"/>
  <c r="Y122" i="1"/>
  <c r="Y124" i="1" s="1"/>
  <c r="Z122" i="1"/>
  <c r="Z124" i="1" s="1"/>
  <c r="Z125" i="1" s="1"/>
  <c r="AA122" i="1"/>
  <c r="AA124" i="1" s="1"/>
  <c r="AA125" i="1" s="1"/>
  <c r="AB122" i="1"/>
  <c r="AB124" i="1" s="1"/>
  <c r="AB125" i="1" s="1"/>
  <c r="AC122" i="1"/>
  <c r="AC124" i="1" s="1"/>
  <c r="AC125" i="1" s="1"/>
  <c r="AD122" i="1"/>
  <c r="AD124" i="1" s="1"/>
  <c r="AD125" i="1" s="1"/>
  <c r="AE122" i="1"/>
  <c r="AE124" i="1" s="1"/>
  <c r="AF122" i="1"/>
  <c r="AF124" i="1" s="1"/>
  <c r="AF125" i="1" s="1"/>
  <c r="AG122" i="1"/>
  <c r="AG124" i="1" s="1"/>
  <c r="AG125" i="1" s="1"/>
  <c r="AH122" i="1"/>
  <c r="AH124" i="1" s="1"/>
  <c r="AH125" i="1" s="1"/>
  <c r="AI122" i="1"/>
  <c r="AI124" i="1" s="1"/>
  <c r="AI125" i="1" s="1"/>
  <c r="AJ122" i="1"/>
  <c r="AJ124" i="1" s="1"/>
  <c r="AJ125" i="1" s="1"/>
  <c r="AK122" i="1"/>
  <c r="AK124" i="1" s="1"/>
  <c r="AK125" i="1" s="1"/>
  <c r="AL122" i="1"/>
  <c r="AL124" i="1" s="1"/>
  <c r="AL125" i="1" s="1"/>
  <c r="AM122" i="1"/>
  <c r="AM124" i="1" s="1"/>
  <c r="AM125" i="1" s="1"/>
  <c r="AN122" i="1"/>
  <c r="AN124" i="1" s="1"/>
  <c r="AN125" i="1" s="1"/>
  <c r="AO122" i="1"/>
  <c r="AO124" i="1" s="1"/>
  <c r="AO125" i="1" s="1"/>
  <c r="F122" i="1"/>
  <c r="F124" i="1" s="1"/>
  <c r="F125" i="1" s="1"/>
  <c r="G116" i="1"/>
  <c r="G118" i="1" s="1"/>
  <c r="H116" i="1"/>
  <c r="H118" i="1" s="1"/>
  <c r="I116" i="1"/>
  <c r="I118" i="1" s="1"/>
  <c r="J116" i="1"/>
  <c r="J118" i="1" s="1"/>
  <c r="K116" i="1"/>
  <c r="K118" i="1" s="1"/>
  <c r="L116" i="1"/>
  <c r="L118" i="1" s="1"/>
  <c r="M116" i="1"/>
  <c r="M118" i="1" s="1"/>
  <c r="N116" i="1"/>
  <c r="N118" i="1" s="1"/>
  <c r="O116" i="1"/>
  <c r="O118" i="1" s="1"/>
  <c r="P116" i="1"/>
  <c r="P118" i="1" s="1"/>
  <c r="Q116" i="1"/>
  <c r="Q118" i="1" s="1"/>
  <c r="R116" i="1"/>
  <c r="R118" i="1" s="1"/>
  <c r="S116" i="1"/>
  <c r="S118" i="1" s="1"/>
  <c r="T116" i="1"/>
  <c r="T118" i="1" s="1"/>
  <c r="U116" i="1"/>
  <c r="U118" i="1" s="1"/>
  <c r="V116" i="1"/>
  <c r="V118" i="1"/>
  <c r="W116" i="1"/>
  <c r="W118" i="1" s="1"/>
  <c r="X116" i="1"/>
  <c r="X118" i="1" s="1"/>
  <c r="Y116" i="1"/>
  <c r="Y118" i="1" s="1"/>
  <c r="Z116" i="1"/>
  <c r="Z118" i="1" s="1"/>
  <c r="AA116" i="1"/>
  <c r="AA118" i="1" s="1"/>
  <c r="AB116" i="1"/>
  <c r="AB118" i="1" s="1"/>
  <c r="AC116" i="1"/>
  <c r="AC118" i="1" s="1"/>
  <c r="AD116" i="1"/>
  <c r="AD118" i="1" s="1"/>
  <c r="AE116" i="1"/>
  <c r="AE118" i="1" s="1"/>
  <c r="AF116" i="1"/>
  <c r="AF118" i="1" s="1"/>
  <c r="AG116" i="1"/>
  <c r="AG118" i="1" s="1"/>
  <c r="AH116" i="1"/>
  <c r="AH118" i="1" s="1"/>
  <c r="AI116" i="1"/>
  <c r="AI118" i="1" s="1"/>
  <c r="AJ116" i="1"/>
  <c r="AJ118" i="1" s="1"/>
  <c r="AK116" i="1"/>
  <c r="AK118" i="1" s="1"/>
  <c r="AL116" i="1"/>
  <c r="AL118" i="1" s="1"/>
  <c r="AM116" i="1"/>
  <c r="AM118" i="1" s="1"/>
  <c r="AN116" i="1"/>
  <c r="AN118" i="1" s="1"/>
  <c r="AO116" i="1"/>
  <c r="AO118" i="1" s="1"/>
  <c r="F217" i="1"/>
  <c r="F223" i="1"/>
  <c r="F228" i="1"/>
  <c r="F236" i="1"/>
  <c r="F242" i="1"/>
  <c r="G217" i="1"/>
  <c r="G223" i="1"/>
  <c r="G228" i="1"/>
  <c r="G236" i="1"/>
  <c r="G242" i="1"/>
  <c r="H217" i="1"/>
  <c r="H223" i="1"/>
  <c r="H228" i="1"/>
  <c r="H236" i="1"/>
  <c r="H242" i="1"/>
  <c r="I217" i="1"/>
  <c r="I223" i="1"/>
  <c r="I228" i="1"/>
  <c r="I236" i="1"/>
  <c r="I242" i="1"/>
  <c r="J217" i="1"/>
  <c r="J223" i="1"/>
  <c r="J228" i="1"/>
  <c r="J236" i="1"/>
  <c r="J242" i="1"/>
  <c r="K217" i="1"/>
  <c r="K223" i="1"/>
  <c r="K228" i="1"/>
  <c r="K236" i="1"/>
  <c r="K242" i="1"/>
  <c r="L217" i="1"/>
  <c r="L223" i="1"/>
  <c r="L228" i="1"/>
  <c r="L236" i="1"/>
  <c r="L242" i="1"/>
  <c r="M217" i="1"/>
  <c r="M223" i="1"/>
  <c r="M228" i="1"/>
  <c r="M236" i="1"/>
  <c r="M242" i="1"/>
  <c r="N217" i="1"/>
  <c r="N223" i="1"/>
  <c r="N228" i="1"/>
  <c r="N236" i="1"/>
  <c r="N242" i="1"/>
  <c r="O217" i="1"/>
  <c r="O223" i="1"/>
  <c r="O228" i="1"/>
  <c r="O236" i="1"/>
  <c r="O242" i="1"/>
  <c r="P217" i="1"/>
  <c r="P223" i="1"/>
  <c r="P228" i="1"/>
  <c r="P236" i="1"/>
  <c r="P242" i="1"/>
  <c r="Q217" i="1"/>
  <c r="Q223" i="1"/>
  <c r="Q228" i="1"/>
  <c r="Q236" i="1"/>
  <c r="Q242" i="1"/>
  <c r="R217" i="1"/>
  <c r="R223" i="1"/>
  <c r="R228" i="1"/>
  <c r="R236" i="1"/>
  <c r="R242" i="1"/>
  <c r="S217" i="1"/>
  <c r="S223" i="1"/>
  <c r="S228" i="1"/>
  <c r="S236" i="1"/>
  <c r="S242" i="1"/>
  <c r="T217" i="1"/>
  <c r="T223" i="1"/>
  <c r="T228" i="1"/>
  <c r="T236" i="1"/>
  <c r="T242" i="1"/>
  <c r="U217" i="1"/>
  <c r="U223" i="1"/>
  <c r="U228" i="1"/>
  <c r="U236" i="1"/>
  <c r="U242" i="1"/>
  <c r="V217" i="1"/>
  <c r="V223" i="1"/>
  <c r="V228" i="1"/>
  <c r="V236" i="1"/>
  <c r="V242" i="1"/>
  <c r="W217" i="1"/>
  <c r="W223" i="1"/>
  <c r="W228" i="1"/>
  <c r="W236" i="1"/>
  <c r="W242" i="1"/>
  <c r="X217" i="1"/>
  <c r="X223" i="1"/>
  <c r="X228" i="1"/>
  <c r="X236" i="1"/>
  <c r="X242" i="1"/>
  <c r="Y217" i="1"/>
  <c r="Y223" i="1"/>
  <c r="Y228" i="1"/>
  <c r="Y236" i="1"/>
  <c r="Y244" i="1" s="1"/>
  <c r="Y263" i="1" s="1"/>
  <c r="Y242" i="1"/>
  <c r="Z217" i="1"/>
  <c r="Z223" i="1"/>
  <c r="Z228" i="1"/>
  <c r="Z236" i="1"/>
  <c r="Z242" i="1"/>
  <c r="AA217" i="1"/>
  <c r="AA223" i="1"/>
  <c r="AA228" i="1"/>
  <c r="AA236" i="1"/>
  <c r="AA242" i="1"/>
  <c r="AB217" i="1"/>
  <c r="AB223" i="1"/>
  <c r="AB228" i="1"/>
  <c r="AB236" i="1"/>
  <c r="AB242" i="1"/>
  <c r="AC217" i="1"/>
  <c r="AC223" i="1"/>
  <c r="AC228" i="1"/>
  <c r="AC236" i="1"/>
  <c r="AC244" i="1" s="1"/>
  <c r="AC279" i="1" s="1"/>
  <c r="AC242" i="1"/>
  <c r="AD217" i="1"/>
  <c r="AD223" i="1"/>
  <c r="AD228" i="1"/>
  <c r="AD236" i="1"/>
  <c r="AD242" i="1"/>
  <c r="AE217" i="1"/>
  <c r="AE223" i="1"/>
  <c r="AE228" i="1"/>
  <c r="AE236" i="1"/>
  <c r="AE242" i="1"/>
  <c r="AF217" i="1"/>
  <c r="AF223" i="1"/>
  <c r="AF228" i="1"/>
  <c r="AF236" i="1"/>
  <c r="AF242" i="1"/>
  <c r="AG217" i="1"/>
  <c r="AG223" i="1"/>
  <c r="AG228" i="1"/>
  <c r="AG236" i="1"/>
  <c r="AG242" i="1"/>
  <c r="AH217" i="1"/>
  <c r="AH223" i="1"/>
  <c r="AH228" i="1"/>
  <c r="AH236" i="1"/>
  <c r="AH242" i="1"/>
  <c r="AI217" i="1"/>
  <c r="AI223" i="1"/>
  <c r="AI228" i="1"/>
  <c r="AI236" i="1"/>
  <c r="AI242" i="1"/>
  <c r="AJ217" i="1"/>
  <c r="AJ223" i="1"/>
  <c r="AJ228" i="1"/>
  <c r="AJ236" i="1"/>
  <c r="AJ242" i="1"/>
  <c r="AK217" i="1"/>
  <c r="AK223" i="1"/>
  <c r="AK228" i="1"/>
  <c r="AK236" i="1"/>
  <c r="AK242" i="1"/>
  <c r="AL217" i="1"/>
  <c r="AL223" i="1"/>
  <c r="AL228" i="1"/>
  <c r="AL236" i="1"/>
  <c r="AL242" i="1"/>
  <c r="AM217" i="1"/>
  <c r="AM223" i="1"/>
  <c r="AM228" i="1"/>
  <c r="AM236" i="1"/>
  <c r="AM242" i="1"/>
  <c r="AN217" i="1"/>
  <c r="AN223" i="1"/>
  <c r="AN228" i="1"/>
  <c r="AN236" i="1"/>
  <c r="AN242" i="1"/>
  <c r="AO217" i="1"/>
  <c r="AO223" i="1"/>
  <c r="AO228" i="1"/>
  <c r="AO236" i="1"/>
  <c r="AO242" i="1"/>
  <c r="F36" i="1"/>
  <c r="F40" i="1"/>
  <c r="F44" i="1"/>
  <c r="F48" i="1"/>
  <c r="F56" i="1"/>
  <c r="F69" i="1"/>
  <c r="F72" i="1" s="1"/>
  <c r="F84" i="1"/>
  <c r="F140" i="1"/>
  <c r="F142" i="1" s="1"/>
  <c r="F143" i="1" s="1"/>
  <c r="F146" i="1"/>
  <c r="F148" i="1" s="1"/>
  <c r="F149" i="1" s="1"/>
  <c r="F158" i="1"/>
  <c r="F161" i="1"/>
  <c r="F170" i="1"/>
  <c r="F171" i="1" s="1"/>
  <c r="F177" i="1"/>
  <c r="F178" i="1" s="1"/>
  <c r="F190" i="1"/>
  <c r="F191" i="1" s="1"/>
  <c r="G36" i="1"/>
  <c r="G40" i="1"/>
  <c r="G44" i="1"/>
  <c r="G48" i="1"/>
  <c r="G56" i="1"/>
  <c r="G69" i="1"/>
  <c r="G72" i="1" s="1"/>
  <c r="G84" i="1"/>
  <c r="G134" i="1"/>
  <c r="G136" i="1" s="1"/>
  <c r="G137" i="1" s="1"/>
  <c r="G140" i="1"/>
  <c r="G142" i="1" s="1"/>
  <c r="G143" i="1" s="1"/>
  <c r="G146" i="1"/>
  <c r="G148" i="1" s="1"/>
  <c r="G149" i="1" s="1"/>
  <c r="G158" i="1"/>
  <c r="G161" i="1"/>
  <c r="G170" i="1"/>
  <c r="G171" i="1" s="1"/>
  <c r="G177" i="1"/>
  <c r="G178" i="1" s="1"/>
  <c r="G190" i="1"/>
  <c r="G191" i="1" s="1"/>
  <c r="H36" i="1"/>
  <c r="H44" i="1"/>
  <c r="H48" i="1"/>
  <c r="H56" i="1"/>
  <c r="H69" i="1"/>
  <c r="H72" i="1" s="1"/>
  <c r="H84" i="1"/>
  <c r="H134" i="1"/>
  <c r="H136" i="1" s="1"/>
  <c r="H137" i="1" s="1"/>
  <c r="H140" i="1"/>
  <c r="H142" i="1" s="1"/>
  <c r="H146" i="1"/>
  <c r="H148" i="1" s="1"/>
  <c r="H149" i="1" s="1"/>
  <c r="H158" i="1"/>
  <c r="H162" i="1" s="1"/>
  <c r="H161" i="1"/>
  <c r="H170" i="1"/>
  <c r="H171" i="1" s="1"/>
  <c r="H177" i="1"/>
  <c r="H178" i="1" s="1"/>
  <c r="H190" i="1"/>
  <c r="H191" i="1" s="1"/>
  <c r="I36" i="1"/>
  <c r="I40" i="1"/>
  <c r="I44" i="1"/>
  <c r="I48" i="1"/>
  <c r="I56" i="1"/>
  <c r="I69" i="1"/>
  <c r="I72" i="1"/>
  <c r="I84" i="1"/>
  <c r="I134" i="1"/>
  <c r="I136" i="1" s="1"/>
  <c r="I137" i="1" s="1"/>
  <c r="I140" i="1"/>
  <c r="I142" i="1" s="1"/>
  <c r="I143" i="1" s="1"/>
  <c r="I146" i="1"/>
  <c r="I148" i="1" s="1"/>
  <c r="I149" i="1" s="1"/>
  <c r="I158" i="1"/>
  <c r="I161" i="1"/>
  <c r="I170" i="1"/>
  <c r="I171" i="1"/>
  <c r="I177" i="1"/>
  <c r="I178" i="1" s="1"/>
  <c r="I190" i="1"/>
  <c r="I191" i="1" s="1"/>
  <c r="J36" i="1"/>
  <c r="J40" i="1"/>
  <c r="J44" i="1"/>
  <c r="J48" i="1"/>
  <c r="J56" i="1"/>
  <c r="J69" i="1"/>
  <c r="J72" i="1" s="1"/>
  <c r="J84" i="1"/>
  <c r="J134" i="1"/>
  <c r="J136" i="1" s="1"/>
  <c r="J137" i="1" s="1"/>
  <c r="J140" i="1"/>
  <c r="J142" i="1"/>
  <c r="J143" i="1" s="1"/>
  <c r="J146" i="1"/>
  <c r="J148" i="1" s="1"/>
  <c r="J149" i="1" s="1"/>
  <c r="J158" i="1"/>
  <c r="J161" i="1"/>
  <c r="J170" i="1"/>
  <c r="J171" i="1" s="1"/>
  <c r="J177" i="1"/>
  <c r="J178" i="1" s="1"/>
  <c r="J190" i="1"/>
  <c r="J191" i="1" s="1"/>
  <c r="K36" i="1"/>
  <c r="K40" i="1"/>
  <c r="K44" i="1"/>
  <c r="K48" i="1"/>
  <c r="K56" i="1"/>
  <c r="K69" i="1"/>
  <c r="K72" i="1" s="1"/>
  <c r="K84" i="1"/>
  <c r="K134" i="1"/>
  <c r="K136" i="1" s="1"/>
  <c r="K137" i="1" s="1"/>
  <c r="K140" i="1"/>
  <c r="K142" i="1" s="1"/>
  <c r="K143" i="1" s="1"/>
  <c r="K146" i="1"/>
  <c r="K148" i="1" s="1"/>
  <c r="K149" i="1" s="1"/>
  <c r="K158" i="1"/>
  <c r="K162" i="1" s="1"/>
  <c r="K161" i="1"/>
  <c r="K170" i="1"/>
  <c r="K171" i="1" s="1"/>
  <c r="K177" i="1"/>
  <c r="K178" i="1" s="1"/>
  <c r="K190" i="1"/>
  <c r="K191" i="1" s="1"/>
  <c r="L36" i="1"/>
  <c r="L40" i="1"/>
  <c r="L44" i="1"/>
  <c r="L48" i="1"/>
  <c r="L56" i="1"/>
  <c r="L69" i="1"/>
  <c r="L72" i="1" s="1"/>
  <c r="L84" i="1"/>
  <c r="L134" i="1"/>
  <c r="L136" i="1" s="1"/>
  <c r="L140" i="1"/>
  <c r="L142" i="1" s="1"/>
  <c r="L143" i="1" s="1"/>
  <c r="L146" i="1"/>
  <c r="L148" i="1" s="1"/>
  <c r="L149" i="1" s="1"/>
  <c r="L158" i="1"/>
  <c r="L161" i="1"/>
  <c r="L170" i="1"/>
  <c r="L171" i="1" s="1"/>
  <c r="L177" i="1"/>
  <c r="L178" i="1" s="1"/>
  <c r="L190" i="1"/>
  <c r="L191" i="1" s="1"/>
  <c r="M36" i="1"/>
  <c r="M40" i="1"/>
  <c r="M44" i="1"/>
  <c r="M48" i="1"/>
  <c r="M56" i="1"/>
  <c r="M69" i="1"/>
  <c r="M72" i="1" s="1"/>
  <c r="M84" i="1"/>
  <c r="M134" i="1"/>
  <c r="M136" i="1" s="1"/>
  <c r="M137" i="1" s="1"/>
  <c r="M140" i="1"/>
  <c r="M142" i="1" s="1"/>
  <c r="M146" i="1"/>
  <c r="M148" i="1" s="1"/>
  <c r="M149" i="1" s="1"/>
  <c r="M158" i="1"/>
  <c r="M161" i="1"/>
  <c r="M170" i="1"/>
  <c r="M171" i="1" s="1"/>
  <c r="M177" i="1"/>
  <c r="M178" i="1" s="1"/>
  <c r="M190" i="1"/>
  <c r="M191" i="1" s="1"/>
  <c r="N36" i="1"/>
  <c r="N40" i="1"/>
  <c r="N44" i="1"/>
  <c r="N48" i="1"/>
  <c r="N56" i="1"/>
  <c r="N69" i="1"/>
  <c r="N72" i="1" s="1"/>
  <c r="N84" i="1"/>
  <c r="N134" i="1"/>
  <c r="N136" i="1" s="1"/>
  <c r="N137" i="1" s="1"/>
  <c r="N140" i="1"/>
  <c r="N142" i="1" s="1"/>
  <c r="N143" i="1" s="1"/>
  <c r="N146" i="1"/>
  <c r="N148" i="1" s="1"/>
  <c r="N149" i="1" s="1"/>
  <c r="N158" i="1"/>
  <c r="N161" i="1"/>
  <c r="N170" i="1"/>
  <c r="N171" i="1" s="1"/>
  <c r="N177" i="1"/>
  <c r="N178" i="1" s="1"/>
  <c r="N190" i="1"/>
  <c r="N191" i="1" s="1"/>
  <c r="O36" i="1"/>
  <c r="O40" i="1"/>
  <c r="O44" i="1"/>
  <c r="O48" i="1"/>
  <c r="O56" i="1"/>
  <c r="O69" i="1"/>
  <c r="O72" i="1" s="1"/>
  <c r="O84" i="1"/>
  <c r="O134" i="1"/>
  <c r="O136" i="1" s="1"/>
  <c r="O137" i="1" s="1"/>
  <c r="O140" i="1"/>
  <c r="O142" i="1" s="1"/>
  <c r="O146" i="1"/>
  <c r="O148" i="1" s="1"/>
  <c r="O149" i="1" s="1"/>
  <c r="O158" i="1"/>
  <c r="O161" i="1"/>
  <c r="O170" i="1"/>
  <c r="O171" i="1" s="1"/>
  <c r="O177" i="1"/>
  <c r="O178" i="1" s="1"/>
  <c r="O190" i="1"/>
  <c r="O191" i="1" s="1"/>
  <c r="P36" i="1"/>
  <c r="P40" i="1"/>
  <c r="P44" i="1"/>
  <c r="P48" i="1"/>
  <c r="P56" i="1"/>
  <c r="P69" i="1"/>
  <c r="P72" i="1" s="1"/>
  <c r="P84" i="1"/>
  <c r="P134" i="1"/>
  <c r="P136" i="1" s="1"/>
  <c r="P137" i="1" s="1"/>
  <c r="P140" i="1"/>
  <c r="P142" i="1" s="1"/>
  <c r="P146" i="1"/>
  <c r="P148" i="1" s="1"/>
  <c r="P149" i="1" s="1"/>
  <c r="P158" i="1"/>
  <c r="P161" i="1"/>
  <c r="P170" i="1"/>
  <c r="P171" i="1" s="1"/>
  <c r="P177" i="1"/>
  <c r="P178" i="1" s="1"/>
  <c r="P190" i="1"/>
  <c r="P191" i="1" s="1"/>
  <c r="Q36" i="1"/>
  <c r="Q40" i="1"/>
  <c r="Q44" i="1"/>
  <c r="Q48" i="1"/>
  <c r="Q56" i="1"/>
  <c r="Q69" i="1"/>
  <c r="Q72" i="1" s="1"/>
  <c r="Q84" i="1"/>
  <c r="Q134" i="1"/>
  <c r="Q136" i="1" s="1"/>
  <c r="Q137" i="1" s="1"/>
  <c r="Q140" i="1"/>
  <c r="Q142" i="1" s="1"/>
  <c r="Q143" i="1" s="1"/>
  <c r="Q146" i="1"/>
  <c r="Q148" i="1" s="1"/>
  <c r="Q149" i="1" s="1"/>
  <c r="Q158" i="1"/>
  <c r="Q161" i="1"/>
  <c r="Q170" i="1"/>
  <c r="Q171" i="1" s="1"/>
  <c r="Q177" i="1"/>
  <c r="Q178" i="1" s="1"/>
  <c r="Q190" i="1"/>
  <c r="Q191" i="1" s="1"/>
  <c r="R36" i="1"/>
  <c r="R40" i="1"/>
  <c r="R44" i="1"/>
  <c r="R48" i="1"/>
  <c r="R56" i="1"/>
  <c r="R69" i="1"/>
  <c r="R72" i="1" s="1"/>
  <c r="R84" i="1"/>
  <c r="R134" i="1"/>
  <c r="R136" i="1" s="1"/>
  <c r="R137" i="1" s="1"/>
  <c r="R140" i="1"/>
  <c r="R142" i="1" s="1"/>
  <c r="R143" i="1" s="1"/>
  <c r="R146" i="1"/>
  <c r="R148" i="1" s="1"/>
  <c r="R149" i="1" s="1"/>
  <c r="R158" i="1"/>
  <c r="R161" i="1"/>
  <c r="R170" i="1"/>
  <c r="R171" i="1" s="1"/>
  <c r="R177" i="1"/>
  <c r="R178" i="1" s="1"/>
  <c r="R190" i="1"/>
  <c r="R191" i="1" s="1"/>
  <c r="S36" i="1"/>
  <c r="S40" i="1"/>
  <c r="S44" i="1"/>
  <c r="S48" i="1"/>
  <c r="S56" i="1"/>
  <c r="S69" i="1"/>
  <c r="S72" i="1" s="1"/>
  <c r="S84" i="1"/>
  <c r="S134" i="1"/>
  <c r="S136" i="1" s="1"/>
  <c r="S137" i="1" s="1"/>
  <c r="S140" i="1"/>
  <c r="S142" i="1" s="1"/>
  <c r="S143" i="1" s="1"/>
  <c r="S146" i="1"/>
  <c r="S148" i="1" s="1"/>
  <c r="S149" i="1" s="1"/>
  <c r="S158" i="1"/>
  <c r="S161" i="1"/>
  <c r="S170" i="1"/>
  <c r="S171" i="1" s="1"/>
  <c r="S177" i="1"/>
  <c r="S178" i="1" s="1"/>
  <c r="S190" i="1"/>
  <c r="S191" i="1" s="1"/>
  <c r="T36" i="1"/>
  <c r="T40" i="1"/>
  <c r="T44" i="1"/>
  <c r="T48" i="1"/>
  <c r="T56" i="1"/>
  <c r="T69" i="1"/>
  <c r="T72" i="1" s="1"/>
  <c r="T84" i="1"/>
  <c r="T134" i="1"/>
  <c r="T136" i="1" s="1"/>
  <c r="T137" i="1" s="1"/>
  <c r="T140" i="1"/>
  <c r="T142" i="1" s="1"/>
  <c r="T146" i="1"/>
  <c r="T148" i="1" s="1"/>
  <c r="T149" i="1" s="1"/>
  <c r="T158" i="1"/>
  <c r="T161" i="1"/>
  <c r="T170" i="1"/>
  <c r="T171" i="1" s="1"/>
  <c r="T177" i="1"/>
  <c r="T178" i="1" s="1"/>
  <c r="T190" i="1"/>
  <c r="T191" i="1" s="1"/>
  <c r="U36" i="1"/>
  <c r="U40" i="1"/>
  <c r="U44" i="1"/>
  <c r="U48" i="1"/>
  <c r="U56" i="1"/>
  <c r="U69" i="1"/>
  <c r="U72" i="1" s="1"/>
  <c r="U84" i="1"/>
  <c r="U134" i="1"/>
  <c r="U136" i="1" s="1"/>
  <c r="U140" i="1"/>
  <c r="U142" i="1" s="1"/>
  <c r="U143" i="1" s="1"/>
  <c r="U146" i="1"/>
  <c r="U148" i="1" s="1"/>
  <c r="U149" i="1" s="1"/>
  <c r="U158" i="1"/>
  <c r="U161" i="1"/>
  <c r="U170" i="1"/>
  <c r="U171" i="1" s="1"/>
  <c r="U177" i="1"/>
  <c r="U178" i="1" s="1"/>
  <c r="U190" i="1"/>
  <c r="U191" i="1" s="1"/>
  <c r="V36" i="1"/>
  <c r="V40" i="1"/>
  <c r="V44" i="1"/>
  <c r="V48" i="1"/>
  <c r="V56" i="1"/>
  <c r="V69" i="1"/>
  <c r="V72" i="1" s="1"/>
  <c r="V84" i="1"/>
  <c r="V134" i="1"/>
  <c r="V136" i="1" s="1"/>
  <c r="V137" i="1" s="1"/>
  <c r="V140" i="1"/>
  <c r="V142" i="1" s="1"/>
  <c r="V143" i="1" s="1"/>
  <c r="V146" i="1"/>
  <c r="V148" i="1" s="1"/>
  <c r="V149" i="1" s="1"/>
  <c r="V158" i="1"/>
  <c r="V161" i="1"/>
  <c r="V170" i="1"/>
  <c r="V171" i="1" s="1"/>
  <c r="V177" i="1"/>
  <c r="V178" i="1" s="1"/>
  <c r="V190" i="1"/>
  <c r="V191" i="1" s="1"/>
  <c r="W36" i="1"/>
  <c r="W40" i="1"/>
  <c r="W44" i="1"/>
  <c r="W48" i="1"/>
  <c r="W56" i="1"/>
  <c r="W69" i="1"/>
  <c r="W72" i="1" s="1"/>
  <c r="W84" i="1"/>
  <c r="W134" i="1"/>
  <c r="W136" i="1" s="1"/>
  <c r="W137" i="1" s="1"/>
  <c r="W140" i="1"/>
  <c r="W142" i="1" s="1"/>
  <c r="W143" i="1" s="1"/>
  <c r="W146" i="1"/>
  <c r="W148" i="1" s="1"/>
  <c r="W149" i="1" s="1"/>
  <c r="W158" i="1"/>
  <c r="W162" i="1" s="1"/>
  <c r="W161" i="1"/>
  <c r="W170" i="1"/>
  <c r="W171" i="1" s="1"/>
  <c r="W177" i="1"/>
  <c r="W178" i="1" s="1"/>
  <c r="W190" i="1"/>
  <c r="W191" i="1" s="1"/>
  <c r="X36" i="1"/>
  <c r="X40" i="1"/>
  <c r="X44" i="1"/>
  <c r="X48" i="1"/>
  <c r="X56" i="1"/>
  <c r="X69" i="1"/>
  <c r="X72" i="1" s="1"/>
  <c r="X84" i="1"/>
  <c r="X134" i="1"/>
  <c r="X136" i="1" s="1"/>
  <c r="X137" i="1" s="1"/>
  <c r="X140" i="1"/>
  <c r="X142" i="1" s="1"/>
  <c r="X143" i="1" s="1"/>
  <c r="X146" i="1"/>
  <c r="X148" i="1" s="1"/>
  <c r="X149" i="1" s="1"/>
  <c r="X158" i="1"/>
  <c r="X161" i="1"/>
  <c r="X170" i="1"/>
  <c r="X171" i="1" s="1"/>
  <c r="X177" i="1"/>
  <c r="X178" i="1" s="1"/>
  <c r="X190" i="1"/>
  <c r="X191" i="1" s="1"/>
  <c r="Y36" i="1"/>
  <c r="Y40" i="1"/>
  <c r="Y44" i="1"/>
  <c r="Y48" i="1"/>
  <c r="Y58" i="1" s="1"/>
  <c r="Y92" i="1" s="1"/>
  <c r="Y56" i="1"/>
  <c r="Y69" i="1"/>
  <c r="Y72" i="1" s="1"/>
  <c r="Y84" i="1"/>
  <c r="Y134" i="1"/>
  <c r="Y136" i="1" s="1"/>
  <c r="Y137" i="1" s="1"/>
  <c r="Y140" i="1"/>
  <c r="Y142" i="1" s="1"/>
  <c r="Y146" i="1"/>
  <c r="Y148" i="1" s="1"/>
  <c r="Y158" i="1"/>
  <c r="Y161" i="1"/>
  <c r="Y170" i="1"/>
  <c r="Y171" i="1" s="1"/>
  <c r="Y177" i="1"/>
  <c r="Y178" i="1" s="1"/>
  <c r="Y190" i="1"/>
  <c r="Y191" i="1" s="1"/>
  <c r="Z36" i="1"/>
  <c r="Z40" i="1"/>
  <c r="Z44" i="1"/>
  <c r="Z48" i="1"/>
  <c r="Z56" i="1"/>
  <c r="Z69" i="1"/>
  <c r="Z72" i="1" s="1"/>
  <c r="Z84" i="1"/>
  <c r="Z134" i="1"/>
  <c r="Z136" i="1" s="1"/>
  <c r="Z137" i="1" s="1"/>
  <c r="Z140" i="1"/>
  <c r="Z142" i="1" s="1"/>
  <c r="Z143" i="1" s="1"/>
  <c r="Z146" i="1"/>
  <c r="Z148" i="1" s="1"/>
  <c r="Z149" i="1" s="1"/>
  <c r="Z158" i="1"/>
  <c r="Z161" i="1"/>
  <c r="Z170" i="1"/>
  <c r="Z171" i="1" s="1"/>
  <c r="Z177" i="1"/>
  <c r="Z178" i="1" s="1"/>
  <c r="Z190" i="1"/>
  <c r="Z191" i="1" s="1"/>
  <c r="AA36" i="1"/>
  <c r="AA40" i="1"/>
  <c r="AA44" i="1"/>
  <c r="AA48" i="1"/>
  <c r="AA56" i="1"/>
  <c r="AA69" i="1"/>
  <c r="AA72" i="1" s="1"/>
  <c r="AA84" i="1"/>
  <c r="AA134" i="1"/>
  <c r="AA136" i="1" s="1"/>
  <c r="AA140" i="1"/>
  <c r="AA142" i="1" s="1"/>
  <c r="AA143" i="1" s="1"/>
  <c r="AA146" i="1"/>
  <c r="AA148" i="1" s="1"/>
  <c r="AA149" i="1" s="1"/>
  <c r="AA158" i="1"/>
  <c r="AA161" i="1"/>
  <c r="AA170" i="1"/>
  <c r="AA171" i="1" s="1"/>
  <c r="AA177" i="1"/>
  <c r="AA178" i="1" s="1"/>
  <c r="AA190" i="1"/>
  <c r="AA191" i="1" s="1"/>
  <c r="AB36" i="1"/>
  <c r="AB40" i="1"/>
  <c r="AB44" i="1"/>
  <c r="AB48" i="1"/>
  <c r="AB56" i="1"/>
  <c r="AB69" i="1"/>
  <c r="AB72" i="1" s="1"/>
  <c r="AB84" i="1"/>
  <c r="AB134" i="1"/>
  <c r="AB136" i="1" s="1"/>
  <c r="AB140" i="1"/>
  <c r="AB142" i="1" s="1"/>
  <c r="AB143" i="1" s="1"/>
  <c r="AB146" i="1"/>
  <c r="AB148" i="1" s="1"/>
  <c r="AB149" i="1" s="1"/>
  <c r="AB158" i="1"/>
  <c r="AB161" i="1"/>
  <c r="AB170" i="1"/>
  <c r="AB171" i="1" s="1"/>
  <c r="AB177" i="1"/>
  <c r="AB178" i="1" s="1"/>
  <c r="AB190" i="1"/>
  <c r="AB191" i="1" s="1"/>
  <c r="AC36" i="1"/>
  <c r="AC40" i="1"/>
  <c r="AC44" i="1"/>
  <c r="AC48" i="1"/>
  <c r="AC56" i="1"/>
  <c r="AC69" i="1"/>
  <c r="AC72" i="1" s="1"/>
  <c r="AC84" i="1"/>
  <c r="AC134" i="1"/>
  <c r="AC136" i="1" s="1"/>
  <c r="AC137" i="1" s="1"/>
  <c r="AC140" i="1"/>
  <c r="AC142" i="1" s="1"/>
  <c r="AC143" i="1" s="1"/>
  <c r="AC146" i="1"/>
  <c r="AC148" i="1" s="1"/>
  <c r="AC149" i="1" s="1"/>
  <c r="AC158" i="1"/>
  <c r="AC161" i="1"/>
  <c r="AC170" i="1"/>
  <c r="AC171" i="1" s="1"/>
  <c r="AC177" i="1"/>
  <c r="AC178" i="1" s="1"/>
  <c r="AC190" i="1"/>
  <c r="AC191" i="1" s="1"/>
  <c r="AD36" i="1"/>
  <c r="AD40" i="1"/>
  <c r="AD44" i="1"/>
  <c r="AD48" i="1"/>
  <c r="AD56" i="1"/>
  <c r="AD69" i="1"/>
  <c r="AD72" i="1" s="1"/>
  <c r="AD84" i="1"/>
  <c r="AD134" i="1"/>
  <c r="AD136" i="1" s="1"/>
  <c r="AD137" i="1" s="1"/>
  <c r="AD140" i="1"/>
  <c r="AD142" i="1" s="1"/>
  <c r="AD143" i="1" s="1"/>
  <c r="AD146" i="1"/>
  <c r="AD148" i="1" s="1"/>
  <c r="AD149" i="1" s="1"/>
  <c r="AD158" i="1"/>
  <c r="AD161" i="1"/>
  <c r="AD162" i="1" s="1"/>
  <c r="AD170" i="1"/>
  <c r="AD171" i="1" s="1"/>
  <c r="AD177" i="1"/>
  <c r="AD178" i="1" s="1"/>
  <c r="AD190" i="1"/>
  <c r="AD191" i="1" s="1"/>
  <c r="AE36" i="1"/>
  <c r="AE40" i="1"/>
  <c r="AE44" i="1"/>
  <c r="AE48" i="1"/>
  <c r="AE56" i="1"/>
  <c r="AE69" i="1"/>
  <c r="AE72" i="1" s="1"/>
  <c r="AE84" i="1"/>
  <c r="AE134" i="1"/>
  <c r="AE136" i="1"/>
  <c r="AE137" i="1" s="1"/>
  <c r="AE140" i="1"/>
  <c r="AE142" i="1" s="1"/>
  <c r="AE143" i="1" s="1"/>
  <c r="AE146" i="1"/>
  <c r="AE148" i="1" s="1"/>
  <c r="AE149" i="1" s="1"/>
  <c r="AE158" i="1"/>
  <c r="AE161" i="1"/>
  <c r="AE170" i="1"/>
  <c r="AE171" i="1" s="1"/>
  <c r="AE177" i="1"/>
  <c r="AE178" i="1" s="1"/>
  <c r="AE190" i="1"/>
  <c r="AE191" i="1" s="1"/>
  <c r="AF36" i="1"/>
  <c r="AF40" i="1"/>
  <c r="AF44" i="1"/>
  <c r="AF48" i="1"/>
  <c r="AF56" i="1"/>
  <c r="AF69" i="1"/>
  <c r="AF72" i="1" s="1"/>
  <c r="AF84" i="1"/>
  <c r="AF134" i="1"/>
  <c r="AF136" i="1" s="1"/>
  <c r="AF137" i="1" s="1"/>
  <c r="AF140" i="1"/>
  <c r="AF142" i="1" s="1"/>
  <c r="AF143" i="1" s="1"/>
  <c r="AF146" i="1"/>
  <c r="AF148" i="1" s="1"/>
  <c r="AF149" i="1" s="1"/>
  <c r="AF158" i="1"/>
  <c r="AF161" i="1"/>
  <c r="AF170" i="1"/>
  <c r="AF171" i="1" s="1"/>
  <c r="AF177" i="1"/>
  <c r="AF178" i="1" s="1"/>
  <c r="AF190" i="1"/>
  <c r="AF191" i="1" s="1"/>
  <c r="AG36" i="1"/>
  <c r="AG40" i="1"/>
  <c r="AG44" i="1"/>
  <c r="AG48" i="1"/>
  <c r="AG56" i="1"/>
  <c r="AG69" i="1"/>
  <c r="AG72" i="1" s="1"/>
  <c r="AG84" i="1"/>
  <c r="AG134" i="1"/>
  <c r="AG136" i="1" s="1"/>
  <c r="AG140" i="1"/>
  <c r="AG142" i="1" s="1"/>
  <c r="AG143" i="1" s="1"/>
  <c r="AG146" i="1"/>
  <c r="AG148" i="1" s="1"/>
  <c r="AG149" i="1" s="1"/>
  <c r="AG158" i="1"/>
  <c r="AG161" i="1"/>
  <c r="AG170" i="1"/>
  <c r="AG171" i="1" s="1"/>
  <c r="AG177" i="1"/>
  <c r="AG178" i="1" s="1"/>
  <c r="AG190" i="1"/>
  <c r="AG191" i="1" s="1"/>
  <c r="AH36" i="1"/>
  <c r="AH40" i="1"/>
  <c r="AH44" i="1"/>
  <c r="AH48" i="1"/>
  <c r="AH56" i="1"/>
  <c r="AH69" i="1"/>
  <c r="AH72" i="1" s="1"/>
  <c r="AH84" i="1"/>
  <c r="AH134" i="1"/>
  <c r="AH136" i="1" s="1"/>
  <c r="AH140" i="1"/>
  <c r="AH142" i="1" s="1"/>
  <c r="AH143" i="1" s="1"/>
  <c r="AH146" i="1"/>
  <c r="AH148" i="1" s="1"/>
  <c r="AH149" i="1" s="1"/>
  <c r="AH158" i="1"/>
  <c r="AH161" i="1"/>
  <c r="AH170" i="1"/>
  <c r="AH171" i="1" s="1"/>
  <c r="AH177" i="1"/>
  <c r="AH178" i="1" s="1"/>
  <c r="AH190" i="1"/>
  <c r="AH191" i="1" s="1"/>
  <c r="AI36" i="1"/>
  <c r="AI40" i="1"/>
  <c r="AI44" i="1"/>
  <c r="AI48" i="1"/>
  <c r="AI56" i="1"/>
  <c r="AI69" i="1"/>
  <c r="AI72" i="1" s="1"/>
  <c r="AI84" i="1"/>
  <c r="AI134" i="1"/>
  <c r="AI136" i="1" s="1"/>
  <c r="AI137" i="1" s="1"/>
  <c r="AI140" i="1"/>
  <c r="AI142" i="1" s="1"/>
  <c r="AI143" i="1" s="1"/>
  <c r="AI146" i="1"/>
  <c r="AI148" i="1" s="1"/>
  <c r="AI149" i="1" s="1"/>
  <c r="AI158" i="1"/>
  <c r="AI161" i="1"/>
  <c r="AI170" i="1"/>
  <c r="AI171" i="1" s="1"/>
  <c r="AI177" i="1"/>
  <c r="AI178" i="1"/>
  <c r="AI190" i="1"/>
  <c r="AI191" i="1" s="1"/>
  <c r="AJ36" i="1"/>
  <c r="AJ40" i="1"/>
  <c r="AJ44" i="1"/>
  <c r="AJ48" i="1"/>
  <c r="AJ56" i="1"/>
  <c r="AJ69" i="1"/>
  <c r="AJ72" i="1" s="1"/>
  <c r="AJ84" i="1"/>
  <c r="AJ134" i="1"/>
  <c r="AJ136" i="1" s="1"/>
  <c r="AJ137" i="1" s="1"/>
  <c r="AJ140" i="1"/>
  <c r="AJ142" i="1" s="1"/>
  <c r="AJ146" i="1"/>
  <c r="AJ148" i="1" s="1"/>
  <c r="AJ149" i="1" s="1"/>
  <c r="AJ158" i="1"/>
  <c r="AJ161" i="1"/>
  <c r="AJ170" i="1"/>
  <c r="AJ171" i="1" s="1"/>
  <c r="AJ177" i="1"/>
  <c r="AJ178" i="1"/>
  <c r="AJ190" i="1"/>
  <c r="AJ191" i="1" s="1"/>
  <c r="AK36" i="1"/>
  <c r="AK40" i="1"/>
  <c r="AK44" i="1"/>
  <c r="AK48" i="1"/>
  <c r="AK56" i="1"/>
  <c r="AK69" i="1"/>
  <c r="AK72" i="1" s="1"/>
  <c r="AK84" i="1"/>
  <c r="AK134" i="1"/>
  <c r="AK136" i="1" s="1"/>
  <c r="AK137" i="1" s="1"/>
  <c r="AK140" i="1"/>
  <c r="AK142" i="1" s="1"/>
  <c r="AK143" i="1" s="1"/>
  <c r="AK146" i="1"/>
  <c r="AK148" i="1" s="1"/>
  <c r="AK149" i="1" s="1"/>
  <c r="AK158" i="1"/>
  <c r="AK161" i="1"/>
  <c r="AK170" i="1"/>
  <c r="AK171" i="1" s="1"/>
  <c r="AK177" i="1"/>
  <c r="AK178" i="1" s="1"/>
  <c r="AK190" i="1"/>
  <c r="AK191" i="1" s="1"/>
  <c r="AL36" i="1"/>
  <c r="AL40" i="1"/>
  <c r="AL44" i="1"/>
  <c r="AL48" i="1"/>
  <c r="AL56" i="1"/>
  <c r="AL69" i="1"/>
  <c r="AL72" i="1" s="1"/>
  <c r="AL84" i="1"/>
  <c r="AL134" i="1"/>
  <c r="AL136" i="1" s="1"/>
  <c r="AL137" i="1" s="1"/>
  <c r="AL140" i="1"/>
  <c r="AL142" i="1" s="1"/>
  <c r="AL143" i="1" s="1"/>
  <c r="AL146" i="1"/>
  <c r="AL148" i="1" s="1"/>
  <c r="AL149" i="1" s="1"/>
  <c r="AL158" i="1"/>
  <c r="AL161" i="1"/>
  <c r="AL170" i="1"/>
  <c r="AL171" i="1" s="1"/>
  <c r="AL177" i="1"/>
  <c r="AL178" i="1" s="1"/>
  <c r="AL190" i="1"/>
  <c r="AL191" i="1" s="1"/>
  <c r="AM36" i="1"/>
  <c r="AM40" i="1"/>
  <c r="AM44" i="1"/>
  <c r="AM48" i="1"/>
  <c r="AM56" i="1"/>
  <c r="AM69" i="1"/>
  <c r="AM72" i="1" s="1"/>
  <c r="AM84" i="1"/>
  <c r="AM134" i="1"/>
  <c r="AM136" i="1" s="1"/>
  <c r="AM140" i="1"/>
  <c r="AM142" i="1" s="1"/>
  <c r="AM143" i="1" s="1"/>
  <c r="AM146" i="1"/>
  <c r="AM148" i="1" s="1"/>
  <c r="AM149" i="1" s="1"/>
  <c r="AM158" i="1"/>
  <c r="AM161" i="1"/>
  <c r="AM170" i="1"/>
  <c r="AM171" i="1" s="1"/>
  <c r="AM177" i="1"/>
  <c r="AM178" i="1" s="1"/>
  <c r="AM190" i="1"/>
  <c r="AM191" i="1" s="1"/>
  <c r="AN36" i="1"/>
  <c r="AN40" i="1"/>
  <c r="AN44" i="1"/>
  <c r="AN48" i="1"/>
  <c r="AN56" i="1"/>
  <c r="AN69" i="1"/>
  <c r="AN72" i="1" s="1"/>
  <c r="AN84" i="1"/>
  <c r="AN134" i="1"/>
  <c r="AN136" i="1" s="1"/>
  <c r="AN137" i="1" s="1"/>
  <c r="AN140" i="1"/>
  <c r="AN142" i="1" s="1"/>
  <c r="AN143" i="1" s="1"/>
  <c r="AN146" i="1"/>
  <c r="AN148" i="1" s="1"/>
  <c r="AN149" i="1" s="1"/>
  <c r="AN158" i="1"/>
  <c r="AN161" i="1"/>
  <c r="AN170" i="1"/>
  <c r="AN171" i="1" s="1"/>
  <c r="AN177" i="1"/>
  <c r="AN178" i="1" s="1"/>
  <c r="AN190" i="1"/>
  <c r="AN191" i="1" s="1"/>
  <c r="AO36" i="1"/>
  <c r="AO40" i="1"/>
  <c r="AO44" i="1"/>
  <c r="AO48" i="1"/>
  <c r="AO56" i="1"/>
  <c r="AO69" i="1"/>
  <c r="AO72" i="1" s="1"/>
  <c r="AO84" i="1"/>
  <c r="AO134" i="1"/>
  <c r="AO136" i="1" s="1"/>
  <c r="AO137" i="1" s="1"/>
  <c r="AO140" i="1"/>
  <c r="AO142" i="1" s="1"/>
  <c r="AO143" i="1" s="1"/>
  <c r="AO146" i="1"/>
  <c r="AO148" i="1" s="1"/>
  <c r="AO149" i="1" s="1"/>
  <c r="AO158" i="1"/>
  <c r="AO161" i="1"/>
  <c r="AO170" i="1"/>
  <c r="AO171" i="1" s="1"/>
  <c r="AO177" i="1"/>
  <c r="AO178" i="1" s="1"/>
  <c r="AO190" i="1"/>
  <c r="AO191" i="1" s="1"/>
  <c r="F212" i="1"/>
  <c r="D42" i="6"/>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O143" i="1"/>
  <c r="C39" i="3"/>
  <c r="F29" i="2"/>
  <c r="L30" i="2"/>
  <c r="AF30" i="2"/>
  <c r="X30" i="2"/>
  <c r="P30" i="2"/>
  <c r="T30" i="2"/>
  <c r="I38" i="3"/>
  <c r="M30" i="2"/>
  <c r="AN30" i="2"/>
  <c r="AB137" i="1"/>
  <c r="Y149" i="1"/>
  <c r="W131" i="1"/>
  <c r="Y143" i="1"/>
  <c r="AE30" i="2"/>
  <c r="AA30" i="2"/>
  <c r="AE125" i="1"/>
  <c r="AG30" i="2"/>
  <c r="AO30" i="2"/>
  <c r="AL93" i="2"/>
  <c r="AG93" i="2"/>
  <c r="AJ30" i="2"/>
  <c r="AK93" i="2"/>
  <c r="AO74" i="2"/>
  <c r="AO93" i="2" s="1"/>
  <c r="AN93" i="2"/>
  <c r="W30" i="2"/>
  <c r="T74" i="2"/>
  <c r="T93" i="2" s="1"/>
  <c r="Q93" i="2"/>
  <c r="H74" i="2"/>
  <c r="H93" i="2" s="1"/>
  <c r="O30" i="2"/>
  <c r="L74" i="2"/>
  <c r="L93" i="2" s="1"/>
  <c r="F93" i="2"/>
  <c r="R58" i="1" l="1"/>
  <c r="J30" i="2"/>
  <c r="AC162" i="1"/>
  <c r="AH244" i="1"/>
  <c r="V244" i="1"/>
  <c r="V60" i="2" s="1"/>
  <c r="V86" i="2" s="1"/>
  <c r="V105" i="2" s="1"/>
  <c r="P244" i="1"/>
  <c r="N244" i="1"/>
  <c r="N279" i="1" s="1"/>
  <c r="K244" i="1"/>
  <c r="F162" i="1"/>
  <c r="AH60" i="2"/>
  <c r="AH86" i="2" s="1"/>
  <c r="AH105" i="2" s="1"/>
  <c r="AH279" i="1"/>
  <c r="K263" i="1"/>
  <c r="K60" i="2"/>
  <c r="K86" i="2" s="1"/>
  <c r="K105" i="2" s="1"/>
  <c r="AN162" i="1"/>
  <c r="AH58" i="1"/>
  <c r="Z162" i="1"/>
  <c r="U162" i="1"/>
  <c r="R162" i="1"/>
  <c r="G162" i="1"/>
  <c r="F58" i="1"/>
  <c r="F92" i="1" s="1"/>
  <c r="F93" i="1" s="1"/>
  <c r="AO244" i="1"/>
  <c r="AL244" i="1"/>
  <c r="AK244" i="1"/>
  <c r="AK60" i="2" s="1"/>
  <c r="AK86" i="2" s="1"/>
  <c r="AK105" i="2" s="1"/>
  <c r="AJ244" i="1"/>
  <c r="R244" i="1"/>
  <c r="H244" i="1"/>
  <c r="AC263" i="1"/>
  <c r="Y60" i="2"/>
  <c r="Y86" i="2" s="1"/>
  <c r="Y105" i="2" s="1"/>
  <c r="Z30" i="2"/>
  <c r="N30" i="2"/>
  <c r="AD30" i="2"/>
  <c r="AE244" i="1"/>
  <c r="AE279" i="1" s="1"/>
  <c r="AL162" i="1"/>
  <c r="AL58" i="1"/>
  <c r="AF58" i="1"/>
  <c r="AF92" i="1" s="1"/>
  <c r="AD58" i="1"/>
  <c r="AD92" i="1" s="1"/>
  <c r="AC58" i="1"/>
  <c r="AC92" i="1" s="1"/>
  <c r="AA58" i="1"/>
  <c r="AA92" i="1" s="1"/>
  <c r="AA291" i="1" s="1"/>
  <c r="X162" i="1"/>
  <c r="T58" i="1"/>
  <c r="T92" i="1" s="1"/>
  <c r="T291" i="1" s="1"/>
  <c r="I162" i="1"/>
  <c r="H151" i="1"/>
  <c r="H143" i="1"/>
  <c r="H152" i="1" s="1"/>
  <c r="AE60" i="2"/>
  <c r="AE86" i="2" s="1"/>
  <c r="AE105" i="2" s="1"/>
  <c r="H60" i="2"/>
  <c r="H86" i="2" s="1"/>
  <c r="H105" i="2" s="1"/>
  <c r="H263" i="1"/>
  <c r="H279" i="1"/>
  <c r="O58" i="1"/>
  <c r="O92" i="1" s="1"/>
  <c r="O291" i="1" s="1"/>
  <c r="AO58" i="1"/>
  <c r="AO92" i="1" s="1"/>
  <c r="AM58" i="1"/>
  <c r="AM92" i="1" s="1"/>
  <c r="AK58" i="1"/>
  <c r="AK92" i="1" s="1"/>
  <c r="AK291" i="1" s="1"/>
  <c r="Z58" i="1"/>
  <c r="Z92" i="1" s="1"/>
  <c r="Y162" i="1"/>
  <c r="S58" i="1"/>
  <c r="S92" i="1" s="1"/>
  <c r="P162" i="1"/>
  <c r="N162" i="1"/>
  <c r="L162" i="1"/>
  <c r="L58" i="1"/>
  <c r="L92" i="1" s="1"/>
  <c r="H58" i="1"/>
  <c r="W244" i="1"/>
  <c r="AC60" i="2"/>
  <c r="AC86" i="2" s="1"/>
  <c r="AC105" i="2" s="1"/>
  <c r="V93" i="2"/>
  <c r="K279" i="1"/>
  <c r="X58" i="1"/>
  <c r="X92" i="1" s="1"/>
  <c r="AO162" i="1"/>
  <c r="AM162" i="1"/>
  <c r="AJ58" i="1"/>
  <c r="AJ92" i="1" s="1"/>
  <c r="AH162" i="1"/>
  <c r="AF162" i="1"/>
  <c r="S162" i="1"/>
  <c r="R152" i="1"/>
  <c r="J162" i="1"/>
  <c r="J58" i="1"/>
  <c r="J92" i="1" s="1"/>
  <c r="Z244" i="1"/>
  <c r="Z263" i="1" s="1"/>
  <c r="L244" i="1"/>
  <c r="J244" i="1"/>
  <c r="G244" i="1"/>
  <c r="F244" i="1"/>
  <c r="F279" i="1" s="1"/>
  <c r="M58" i="1"/>
  <c r="AN58" i="1"/>
  <c r="AN92" i="1" s="1"/>
  <c r="AG58" i="1"/>
  <c r="AG92" i="1" s="1"/>
  <c r="AA162" i="1"/>
  <c r="W58" i="1"/>
  <c r="W92" i="1" s="1"/>
  <c r="P58" i="1"/>
  <c r="P92" i="1" s="1"/>
  <c r="O162" i="1"/>
  <c r="I58" i="1"/>
  <c r="I92" i="1" s="1"/>
  <c r="I93" i="1" s="1"/>
  <c r="I94" i="1" s="1"/>
  <c r="K57" i="2" s="1"/>
  <c r="AI244" i="1"/>
  <c r="AG244" i="1"/>
  <c r="O244" i="1"/>
  <c r="M244" i="1"/>
  <c r="M279" i="1" s="1"/>
  <c r="R92" i="1"/>
  <c r="N263" i="1"/>
  <c r="W151" i="1"/>
  <c r="T244" i="1"/>
  <c r="T60" i="2" s="1"/>
  <c r="T86" i="2" s="1"/>
  <c r="T105" i="2" s="1"/>
  <c r="Z151" i="1"/>
  <c r="AH263" i="1"/>
  <c r="I30" i="2"/>
  <c r="O93" i="2"/>
  <c r="Y30" i="2"/>
  <c r="R30" i="2"/>
  <c r="N151" i="1"/>
  <c r="M60" i="2"/>
  <c r="M86" i="2" s="1"/>
  <c r="M105" i="2" s="1"/>
  <c r="AH92" i="1"/>
  <c r="L137" i="1"/>
  <c r="L152" i="1" s="1"/>
  <c r="L151" i="1"/>
  <c r="AJ279" i="1"/>
  <c r="AJ60" i="2"/>
  <c r="AJ86" i="2" s="1"/>
  <c r="AJ105" i="2" s="1"/>
  <c r="AJ263" i="1"/>
  <c r="R60" i="2"/>
  <c r="R86" i="2" s="1"/>
  <c r="R105" i="2" s="1"/>
  <c r="R263" i="1"/>
  <c r="R279" i="1"/>
  <c r="J93" i="1"/>
  <c r="J255" i="1" s="1"/>
  <c r="J291" i="1"/>
  <c r="G279" i="1"/>
  <c r="G263" i="1"/>
  <c r="G60" i="2"/>
  <c r="G86" i="2" s="1"/>
  <c r="G105" i="2" s="1"/>
  <c r="S131" i="1"/>
  <c r="S152" i="1" s="1"/>
  <c r="S151" i="1"/>
  <c r="M151" i="1"/>
  <c r="M143" i="1"/>
  <c r="O263" i="1"/>
  <c r="O60" i="2"/>
  <c r="O86" i="2" s="1"/>
  <c r="O105" i="2" s="1"/>
  <c r="O279" i="1"/>
  <c r="Q125" i="1"/>
  <c r="Q151" i="1"/>
  <c r="F119" i="1"/>
  <c r="F152" i="1" s="1"/>
  <c r="F151" i="1"/>
  <c r="AO291" i="1"/>
  <c r="AO292" i="1" s="1"/>
  <c r="AO293" i="1" s="1"/>
  <c r="AO93" i="1"/>
  <c r="AO94" i="1" s="1"/>
  <c r="H92" i="1"/>
  <c r="W60" i="2"/>
  <c r="W86" i="2" s="1"/>
  <c r="W105" i="2" s="1"/>
  <c r="W279" i="1"/>
  <c r="W263" i="1"/>
  <c r="V151" i="1"/>
  <c r="AC291" i="1"/>
  <c r="AC93" i="1"/>
  <c r="Z279" i="1"/>
  <c r="R151" i="1"/>
  <c r="J151" i="1"/>
  <c r="AB131" i="1"/>
  <c r="AB152" i="1" s="1"/>
  <c r="AB151" i="1"/>
  <c r="J60" i="2"/>
  <c r="J86" i="2" s="1"/>
  <c r="J105" i="2" s="1"/>
  <c r="J279" i="1"/>
  <c r="J263" i="1"/>
  <c r="P143" i="1"/>
  <c r="P151" i="1"/>
  <c r="T143" i="1"/>
  <c r="T151" i="1"/>
  <c r="P93" i="1"/>
  <c r="P94" i="1" s="1"/>
  <c r="R57" i="2" s="1"/>
  <c r="P291" i="1"/>
  <c r="P292" i="1" s="1"/>
  <c r="P293" i="1" s="1"/>
  <c r="AG263" i="1"/>
  <c r="AG279" i="1"/>
  <c r="AG60" i="2"/>
  <c r="AG86" i="2" s="1"/>
  <c r="AG105" i="2" s="1"/>
  <c r="AL151" i="1"/>
  <c r="O151" i="1"/>
  <c r="O131" i="1"/>
  <c r="O152" i="1" s="1"/>
  <c r="M152" i="1"/>
  <c r="Y151" i="1"/>
  <c r="Y125" i="1"/>
  <c r="Y152" i="1" s="1"/>
  <c r="X131" i="1"/>
  <c r="X152" i="1" s="1"/>
  <c r="X151" i="1"/>
  <c r="AG93" i="1"/>
  <c r="AG291" i="1"/>
  <c r="AA137" i="1"/>
  <c r="AA152" i="1" s="1"/>
  <c r="AA151" i="1"/>
  <c r="AL263" i="1"/>
  <c r="AL60" i="2"/>
  <c r="AL86" i="2" s="1"/>
  <c r="AL105" i="2" s="1"/>
  <c r="AL279" i="1"/>
  <c r="AD151" i="1"/>
  <c r="L263" i="1"/>
  <c r="L279" i="1"/>
  <c r="L60" i="2"/>
  <c r="L86" i="2" s="1"/>
  <c r="L105" i="2" s="1"/>
  <c r="K125" i="1"/>
  <c r="K152" i="1" s="1"/>
  <c r="K151" i="1"/>
  <c r="AF131" i="1"/>
  <c r="AF151" i="1"/>
  <c r="AI151" i="1"/>
  <c r="AE152" i="1"/>
  <c r="AF152" i="1"/>
  <c r="Q152" i="1"/>
  <c r="V125" i="1"/>
  <c r="V152" i="1" s="1"/>
  <c r="Z131" i="1"/>
  <c r="Z152" i="1" s="1"/>
  <c r="G32" i="7"/>
  <c r="N152" i="1"/>
  <c r="AF74" i="2"/>
  <c r="AF93" i="2" s="1"/>
  <c r="AO151" i="1"/>
  <c r="AB30" i="2"/>
  <c r="AK279" i="1"/>
  <c r="Q58" i="1"/>
  <c r="Q92" i="1" s="1"/>
  <c r="Q93" i="1" s="1"/>
  <c r="AJ162" i="1"/>
  <c r="AG162" i="1"/>
  <c r="M162" i="1"/>
  <c r="AF244" i="1"/>
  <c r="AA244" i="1"/>
  <c r="Y93" i="2"/>
  <c r="V263" i="1"/>
  <c r="W152" i="1"/>
  <c r="Y279" i="1"/>
  <c r="N60" i="2"/>
  <c r="N86" i="2" s="1"/>
  <c r="N105" i="2" s="1"/>
  <c r="AI58" i="1"/>
  <c r="AI92" i="1" s="1"/>
  <c r="AI93" i="1" s="1"/>
  <c r="AB162" i="1"/>
  <c r="AD244" i="1"/>
  <c r="U244" i="1"/>
  <c r="G27" i="7"/>
  <c r="G41" i="7" s="1"/>
  <c r="G44" i="7" s="1"/>
  <c r="I151" i="1"/>
  <c r="AE263" i="1"/>
  <c r="V279" i="1"/>
  <c r="AM244" i="1"/>
  <c r="G151" i="1"/>
  <c r="T162" i="1"/>
  <c r="P152" i="1"/>
  <c r="AL92" i="1"/>
  <c r="AL291" i="1" s="1"/>
  <c r="J152" i="1"/>
  <c r="R93" i="2"/>
  <c r="M92" i="1"/>
  <c r="AK162" i="1"/>
  <c r="AI162" i="1"/>
  <c r="AE58" i="1"/>
  <c r="AE92" i="1" s="1"/>
  <c r="AD152" i="1"/>
  <c r="I152" i="1"/>
  <c r="Q244" i="1"/>
  <c r="Q30" i="2"/>
  <c r="G152" i="1"/>
  <c r="U30" i="2"/>
  <c r="Q162" i="1"/>
  <c r="E35" i="6"/>
  <c r="W93" i="1"/>
  <c r="W255" i="1" s="1"/>
  <c r="AD93" i="1"/>
  <c r="AD255" i="1" s="1"/>
  <c r="Y93" i="1"/>
  <c r="Y291" i="1"/>
  <c r="AJ143" i="1"/>
  <c r="AJ152" i="1" s="1"/>
  <c r="AJ151" i="1"/>
  <c r="AJ291" i="1"/>
  <c r="AJ93" i="1"/>
  <c r="AJ94" i="1" s="1"/>
  <c r="AF93" i="1"/>
  <c r="AF255" i="1" s="1"/>
  <c r="AF291" i="1"/>
  <c r="AG94" i="1"/>
  <c r="AI57" i="2" s="1"/>
  <c r="AG255" i="1"/>
  <c r="AC94" i="1"/>
  <c r="AE57" i="2" s="1"/>
  <c r="AC255" i="1"/>
  <c r="S93" i="1"/>
  <c r="S255" i="1" s="1"/>
  <c r="W94" i="1"/>
  <c r="Y57" i="2" s="1"/>
  <c r="P263" i="1"/>
  <c r="P279" i="1"/>
  <c r="P60" i="2"/>
  <c r="P86" i="2" s="1"/>
  <c r="P105" i="2" s="1"/>
  <c r="X291" i="1"/>
  <c r="AM137" i="1"/>
  <c r="AM152" i="1" s="1"/>
  <c r="AM151" i="1"/>
  <c r="AK93" i="1"/>
  <c r="AK255" i="1" s="1"/>
  <c r="AH151" i="1"/>
  <c r="AH137" i="1"/>
  <c r="AH152" i="1" s="1"/>
  <c r="AD291" i="1"/>
  <c r="X93" i="1"/>
  <c r="X255" i="1" s="1"/>
  <c r="AO263" i="1"/>
  <c r="AO60" i="2"/>
  <c r="AO86" i="2" s="1"/>
  <c r="AO105" i="2" s="1"/>
  <c r="AO279" i="1"/>
  <c r="S291" i="1"/>
  <c r="AJ255" i="1"/>
  <c r="W291" i="1"/>
  <c r="AA292" i="1"/>
  <c r="AA293" i="1" s="1"/>
  <c r="I291" i="1"/>
  <c r="AM93" i="1"/>
  <c r="AM94" i="1" s="1"/>
  <c r="AO57" i="2" s="1"/>
  <c r="AM291" i="1"/>
  <c r="AN93" i="1"/>
  <c r="AN255" i="1" s="1"/>
  <c r="AN291" i="1"/>
  <c r="AG137" i="1"/>
  <c r="AG152" i="1" s="1"/>
  <c r="AG151" i="1"/>
  <c r="AE291" i="1"/>
  <c r="AE93" i="1"/>
  <c r="H93" i="1"/>
  <c r="H94" i="1" s="1"/>
  <c r="J57" i="2" s="1"/>
  <c r="AI279" i="1"/>
  <c r="AI60" i="2"/>
  <c r="AI86" i="2" s="1"/>
  <c r="AI105" i="2" s="1"/>
  <c r="AI263" i="1"/>
  <c r="M93" i="1"/>
  <c r="M94" i="1" s="1"/>
  <c r="O57" i="2" s="1"/>
  <c r="M291" i="1"/>
  <c r="AN152" i="1"/>
  <c r="H291" i="1"/>
  <c r="O292" i="1"/>
  <c r="O293" i="1" s="1"/>
  <c r="R291" i="1"/>
  <c r="R93" i="1"/>
  <c r="R255" i="1" s="1"/>
  <c r="AA93" i="1"/>
  <c r="AA94" i="1" s="1"/>
  <c r="AC57" i="2" s="1"/>
  <c r="Z93" i="1"/>
  <c r="Z255" i="1" s="1"/>
  <c r="Z291" i="1"/>
  <c r="F263" i="1"/>
  <c r="O93" i="1"/>
  <c r="O255" i="1" s="1"/>
  <c r="AO152" i="1"/>
  <c r="AL152" i="1"/>
  <c r="AK152" i="1"/>
  <c r="AI152" i="1"/>
  <c r="AI291" i="1"/>
  <c r="F255" i="1"/>
  <c r="F291" i="1"/>
  <c r="F94" i="1"/>
  <c r="H57" i="2" s="1"/>
  <c r="L93" i="1"/>
  <c r="L255" i="1" s="1"/>
  <c r="L291" i="1"/>
  <c r="AC152" i="1"/>
  <c r="AE162" i="1"/>
  <c r="AB58" i="1"/>
  <c r="AB92" i="1" s="1"/>
  <c r="V162" i="1"/>
  <c r="U137" i="1"/>
  <c r="U152" i="1" s="1"/>
  <c r="U151" i="1"/>
  <c r="U58" i="1"/>
  <c r="U92" i="1" s="1"/>
  <c r="K58" i="1"/>
  <c r="K92" i="1" s="1"/>
  <c r="S244" i="1"/>
  <c r="I244" i="1"/>
  <c r="AC151" i="1"/>
  <c r="V58" i="1"/>
  <c r="V92" i="1" s="1"/>
  <c r="N58" i="1"/>
  <c r="N92" i="1" s="1"/>
  <c r="AK263" i="1"/>
  <c r="T152" i="1"/>
  <c r="G58" i="1"/>
  <c r="G92" i="1" s="1"/>
  <c r="AN244" i="1"/>
  <c r="AN151" i="1"/>
  <c r="AK151" i="1"/>
  <c r="AH74" i="2"/>
  <c r="AH93" i="2" s="1"/>
  <c r="X244" i="1"/>
  <c r="AJ74" i="2"/>
  <c r="AJ93" i="2" s="1"/>
  <c r="AM30" i="2"/>
  <c r="J74" i="2"/>
  <c r="J93" i="2" s="1"/>
  <c r="AB244" i="1"/>
  <c r="AM74" i="2"/>
  <c r="AM93" i="2" s="1"/>
  <c r="AE151" i="1"/>
  <c r="AE74" i="2"/>
  <c r="AE93" i="2" s="1"/>
  <c r="AH30" i="2"/>
  <c r="X74" i="2"/>
  <c r="X93" i="2" s="1"/>
  <c r="F113" i="1"/>
  <c r="F53" i="2" s="1"/>
  <c r="H75" i="5"/>
  <c r="AC93" i="2"/>
  <c r="Z74" i="2"/>
  <c r="Z93" i="2" s="1"/>
  <c r="U93" i="2"/>
  <c r="M93" i="2"/>
  <c r="AI74" i="2"/>
  <c r="AI93" i="2" s="1"/>
  <c r="H36" i="5"/>
  <c r="P74" i="2"/>
  <c r="P93" i="2" s="1"/>
  <c r="W93" i="2"/>
  <c r="AB74" i="2"/>
  <c r="AB93" i="2" s="1"/>
  <c r="S74" i="2"/>
  <c r="S93" i="2" s="1"/>
  <c r="N93" i="2"/>
  <c r="E20" i="7"/>
  <c r="E5" i="6"/>
  <c r="H5" i="6" s="1"/>
  <c r="H6" i="6" s="1"/>
  <c r="H7" i="6" s="1"/>
  <c r="G7" i="1"/>
  <c r="F30" i="1" s="1"/>
  <c r="Z94" i="1" l="1"/>
  <c r="AB57" i="2" s="1"/>
  <c r="G281" i="1"/>
  <c r="H281" i="1" s="1"/>
  <c r="F60" i="2"/>
  <c r="F86" i="2" s="1"/>
  <c r="F105" i="2" s="1"/>
  <c r="S94" i="1"/>
  <c r="U57" i="2" s="1"/>
  <c r="T93" i="1"/>
  <c r="T255" i="1" s="1"/>
  <c r="T263" i="1"/>
  <c r="AE255" i="1"/>
  <c r="Z60" i="2"/>
  <c r="Z86" i="2" s="1"/>
  <c r="Z105" i="2" s="1"/>
  <c r="T279" i="1"/>
  <c r="M263" i="1"/>
  <c r="AN94" i="1"/>
  <c r="AN96" i="1" s="1"/>
  <c r="AN256" i="1" s="1"/>
  <c r="AN257" i="1" s="1"/>
  <c r="AC96" i="1"/>
  <c r="AC256" i="1" s="1"/>
  <c r="AC257" i="1" s="1"/>
  <c r="AD94" i="1"/>
  <c r="AF57" i="2" s="1"/>
  <c r="M255" i="1"/>
  <c r="U60" i="2"/>
  <c r="U86" i="2" s="1"/>
  <c r="U105" i="2" s="1"/>
  <c r="U279" i="1"/>
  <c r="U263" i="1"/>
  <c r="AL93" i="1"/>
  <c r="AA263" i="1"/>
  <c r="AA60" i="2"/>
  <c r="AA86" i="2" s="1"/>
  <c r="AA105" i="2" s="1"/>
  <c r="AA279" i="1"/>
  <c r="P255" i="1"/>
  <c r="AO96" i="1"/>
  <c r="AO256" i="1" s="1"/>
  <c r="AO257" i="1" s="1"/>
  <c r="AK94" i="1"/>
  <c r="AM57" i="2" s="1"/>
  <c r="W96" i="1"/>
  <c r="W256" i="1" s="1"/>
  <c r="AM279" i="1"/>
  <c r="AM60" i="2"/>
  <c r="AM86" i="2" s="1"/>
  <c r="AM105" i="2" s="1"/>
  <c r="AM263" i="1"/>
  <c r="AF279" i="1"/>
  <c r="AF263" i="1"/>
  <c r="AF60" i="2"/>
  <c r="AF86" i="2" s="1"/>
  <c r="AF105" i="2" s="1"/>
  <c r="AG292" i="1"/>
  <c r="AG293" i="1" s="1"/>
  <c r="P96" i="1"/>
  <c r="P256" i="1" s="1"/>
  <c r="T292" i="1"/>
  <c r="T293" i="1" s="1"/>
  <c r="AD60" i="2"/>
  <c r="AD86" i="2" s="1"/>
  <c r="AD105" i="2" s="1"/>
  <c r="AD263" i="1"/>
  <c r="AD279" i="1"/>
  <c r="F96" i="1"/>
  <c r="F256" i="1" s="1"/>
  <c r="AA255" i="1"/>
  <c r="Q255" i="1"/>
  <c r="Q94" i="1"/>
  <c r="S57" i="2" s="1"/>
  <c r="AO255" i="1"/>
  <c r="J94" i="1"/>
  <c r="AH291" i="1"/>
  <c r="AH93" i="1"/>
  <c r="AH255" i="1" s="1"/>
  <c r="Q291" i="1"/>
  <c r="Q292" i="1" s="1"/>
  <c r="Q293" i="1" s="1"/>
  <c r="I96" i="1"/>
  <c r="I256" i="1" s="1"/>
  <c r="Q263" i="1"/>
  <c r="Q60" i="2"/>
  <c r="Q86" i="2" s="1"/>
  <c r="Q105" i="2" s="1"/>
  <c r="Q279" i="1"/>
  <c r="AC292" i="1"/>
  <c r="AC293" i="1" s="1"/>
  <c r="J292" i="1"/>
  <c r="J293" i="1" s="1"/>
  <c r="AL57" i="2"/>
  <c r="AJ96" i="1"/>
  <c r="AJ256" i="1" s="1"/>
  <c r="AO29" i="2"/>
  <c r="U291" i="1"/>
  <c r="U93" i="1"/>
  <c r="U94" i="1" s="1"/>
  <c r="W57" i="2" s="1"/>
  <c r="AM292" i="1"/>
  <c r="AM293" i="1" s="1"/>
  <c r="AJ292" i="1"/>
  <c r="AJ293" i="1" s="1"/>
  <c r="AN263" i="1"/>
  <c r="AN60" i="2"/>
  <c r="AN86" i="2" s="1"/>
  <c r="AN105" i="2" s="1"/>
  <c r="AN279" i="1"/>
  <c r="N291" i="1"/>
  <c r="N93" i="1"/>
  <c r="I279" i="1"/>
  <c r="I281" i="1" s="1"/>
  <c r="J281" i="1" s="1"/>
  <c r="K281" i="1" s="1"/>
  <c r="L281" i="1" s="1"/>
  <c r="M281" i="1" s="1"/>
  <c r="N281" i="1" s="1"/>
  <c r="O281" i="1" s="1"/>
  <c r="I60" i="2"/>
  <c r="I86" i="2" s="1"/>
  <c r="I105" i="2" s="1"/>
  <c r="I263" i="1"/>
  <c r="AB291" i="1"/>
  <c r="AB93" i="1"/>
  <c r="L292" i="1"/>
  <c r="L293" i="1" s="1"/>
  <c r="AI292" i="1"/>
  <c r="AI293" i="1" s="1"/>
  <c r="AA96" i="1"/>
  <c r="AA256" i="1" s="1"/>
  <c r="H292" i="1"/>
  <c r="H293" i="1" s="1"/>
  <c r="H96" i="1"/>
  <c r="H256" i="1" s="1"/>
  <c r="AE292" i="1"/>
  <c r="AE293" i="1" s="1"/>
  <c r="AN292" i="1"/>
  <c r="AN293" i="1" s="1"/>
  <c r="AM96" i="1"/>
  <c r="AM256" i="1" s="1"/>
  <c r="I292" i="1"/>
  <c r="I293" i="1" s="1"/>
  <c r="AF94" i="1"/>
  <c r="AH57" i="2" s="1"/>
  <c r="P281" i="1"/>
  <c r="Q281" i="1" s="1"/>
  <c r="R281" i="1" s="1"/>
  <c r="Y255" i="1"/>
  <c r="F292" i="1"/>
  <c r="F293" i="1" s="1"/>
  <c r="V291" i="1"/>
  <c r="V93" i="1"/>
  <c r="V94" i="1" s="1"/>
  <c r="X57" i="2" s="1"/>
  <c r="S279" i="1"/>
  <c r="S263" i="1"/>
  <c r="S60" i="2"/>
  <c r="S86" i="2" s="1"/>
  <c r="S105" i="2" s="1"/>
  <c r="L94" i="1"/>
  <c r="N57" i="2" s="1"/>
  <c r="G29" i="2"/>
  <c r="F257" i="1"/>
  <c r="AI255" i="1"/>
  <c r="AI94" i="1"/>
  <c r="AK57" i="2" s="1"/>
  <c r="O94" i="1"/>
  <c r="Q57" i="2" s="1"/>
  <c r="Z96" i="1"/>
  <c r="Z256" i="1" s="1"/>
  <c r="R292" i="1"/>
  <c r="R293" i="1" s="1"/>
  <c r="M292" i="1"/>
  <c r="M293" i="1" s="1"/>
  <c r="H255" i="1"/>
  <c r="W292" i="1"/>
  <c r="W293" i="1"/>
  <c r="AK292" i="1"/>
  <c r="AK293" i="1" s="1"/>
  <c r="X94" i="1"/>
  <c r="Z57" i="2" s="1"/>
  <c r="AF292" i="1"/>
  <c r="AF293" i="1" s="1"/>
  <c r="Y94" i="1"/>
  <c r="AA57" i="2" s="1"/>
  <c r="X279" i="1"/>
  <c r="X263" i="1"/>
  <c r="X60" i="2"/>
  <c r="X86" i="2" s="1"/>
  <c r="X105" i="2" s="1"/>
  <c r="I257" i="1"/>
  <c r="J29" i="2"/>
  <c r="S292" i="1"/>
  <c r="S293" i="1" s="1"/>
  <c r="W257" i="1"/>
  <c r="X29" i="2"/>
  <c r="H76" i="5"/>
  <c r="H30" i="2"/>
  <c r="G93" i="1"/>
  <c r="G255" i="1" s="1"/>
  <c r="G291" i="1"/>
  <c r="AB60" i="2"/>
  <c r="AB86" i="2" s="1"/>
  <c r="AB105" i="2" s="1"/>
  <c r="AB279" i="1"/>
  <c r="AB263" i="1"/>
  <c r="K93" i="1"/>
  <c r="K255" i="1" s="1"/>
  <c r="K291" i="1"/>
  <c r="Z292" i="1"/>
  <c r="Z293" i="1" s="1"/>
  <c r="R94" i="1"/>
  <c r="T57" i="2" s="1"/>
  <c r="AE94" i="1"/>
  <c r="AG57" i="2" s="1"/>
  <c r="M96" i="1"/>
  <c r="M256" i="1" s="1"/>
  <c r="AM255" i="1"/>
  <c r="I255" i="1"/>
  <c r="AD292" i="1"/>
  <c r="AD293" i="1" s="1"/>
  <c r="X292" i="1"/>
  <c r="X293" i="1" s="1"/>
  <c r="AG96" i="1"/>
  <c r="AG256" i="1" s="1"/>
  <c r="AL292" i="1"/>
  <c r="AL293" i="1" s="1"/>
  <c r="Y292" i="1"/>
  <c r="Y293" i="1" s="1"/>
  <c r="F5" i="6"/>
  <c r="N23" i="6" s="1"/>
  <c r="S27" i="6"/>
  <c r="T27" i="6" s="1"/>
  <c r="U27" i="6" s="1"/>
  <c r="F26" i="1"/>
  <c r="E21" i="6" s="1"/>
  <c r="F63" i="1"/>
  <c r="G30" i="1"/>
  <c r="F21" i="2"/>
  <c r="F109" i="1"/>
  <c r="K94" i="1" l="1"/>
  <c r="M57" i="2" s="1"/>
  <c r="AD29" i="2"/>
  <c r="AI96" i="1"/>
  <c r="AI256" i="1" s="1"/>
  <c r="K96" i="1"/>
  <c r="K256" i="1" s="1"/>
  <c r="AD96" i="1"/>
  <c r="AD256" i="1" s="1"/>
  <c r="X96" i="1"/>
  <c r="X256" i="1" s="1"/>
  <c r="S96" i="1"/>
  <c r="S256" i="1" s="1"/>
  <c r="T94" i="1"/>
  <c r="V57" i="2" s="1"/>
  <c r="Q29" i="2"/>
  <c r="P257" i="1"/>
  <c r="AL255" i="1"/>
  <c r="AL94" i="1"/>
  <c r="G94" i="1"/>
  <c r="I57" i="2" s="1"/>
  <c r="V96" i="1"/>
  <c r="V256" i="1" s="1"/>
  <c r="W29" i="2" s="1"/>
  <c r="O96" i="1"/>
  <c r="O256" i="1" s="1"/>
  <c r="AH94" i="1"/>
  <c r="AK96" i="1"/>
  <c r="AK256" i="1" s="1"/>
  <c r="AH292" i="1"/>
  <c r="AH293" i="1" s="1"/>
  <c r="V255" i="1"/>
  <c r="Q96" i="1"/>
  <c r="Q256" i="1" s="1"/>
  <c r="L57" i="2"/>
  <c r="J96" i="1"/>
  <c r="J256" i="1" s="1"/>
  <c r="AE96" i="1"/>
  <c r="AE256" i="1" s="1"/>
  <c r="AF29" i="2" s="1"/>
  <c r="N53" i="6"/>
  <c r="S281" i="1"/>
  <c r="T281" i="1" s="1"/>
  <c r="U281" i="1" s="1"/>
  <c r="V281" i="1" s="1"/>
  <c r="W281" i="1" s="1"/>
  <c r="I29" i="2"/>
  <c r="H257" i="1"/>
  <c r="K292" i="1"/>
  <c r="K293" i="1" s="1"/>
  <c r="F54" i="2"/>
  <c r="AJ29" i="2"/>
  <c r="AI257" i="1"/>
  <c r="P29" i="2"/>
  <c r="O257" i="1"/>
  <c r="AB255" i="1"/>
  <c r="N292" i="1"/>
  <c r="N293" i="1" s="1"/>
  <c r="U96" i="1"/>
  <c r="U256" i="1" s="1"/>
  <c r="AG257" i="1"/>
  <c r="AH29" i="2"/>
  <c r="L29" i="2"/>
  <c r="K257" i="1"/>
  <c r="AA257" i="1"/>
  <c r="AB29" i="2"/>
  <c r="X281" i="1"/>
  <c r="Y281" i="1" s="1"/>
  <c r="Z281" i="1" s="1"/>
  <c r="AA281" i="1" s="1"/>
  <c r="AB281" i="1" s="1"/>
  <c r="AC281" i="1" s="1"/>
  <c r="AD281" i="1" s="1"/>
  <c r="AE281" i="1" s="1"/>
  <c r="AF281" i="1" s="1"/>
  <c r="AG281" i="1" s="1"/>
  <c r="AH281" i="1" s="1"/>
  <c r="AI281" i="1" s="1"/>
  <c r="AJ281" i="1" s="1"/>
  <c r="AK281" i="1" s="1"/>
  <c r="AL281" i="1" s="1"/>
  <c r="AM281" i="1" s="1"/>
  <c r="AN281" i="1" s="1"/>
  <c r="AO281" i="1" s="1"/>
  <c r="AA29" i="2"/>
  <c r="Z257" i="1"/>
  <c r="L96" i="1"/>
  <c r="L256" i="1" s="1"/>
  <c r="N29" i="2"/>
  <c r="M257" i="1"/>
  <c r="G292" i="1"/>
  <c r="G293" i="1" s="1"/>
  <c r="AE257" i="1"/>
  <c r="AB94" i="1"/>
  <c r="AD57" i="2" s="1"/>
  <c r="AB292" i="1"/>
  <c r="AB293" i="1" s="1"/>
  <c r="N255" i="1"/>
  <c r="N94" i="1"/>
  <c r="P57" i="2" s="1"/>
  <c r="Y96" i="1"/>
  <c r="Y256" i="1" s="1"/>
  <c r="U255" i="1"/>
  <c r="AK29" i="2"/>
  <c r="AJ257" i="1"/>
  <c r="X257" i="1"/>
  <c r="Y29" i="2"/>
  <c r="G96" i="1"/>
  <c r="G256" i="1" s="1"/>
  <c r="V292" i="1"/>
  <c r="V293" i="1" s="1"/>
  <c r="AF96" i="1"/>
  <c r="AF256" i="1" s="1"/>
  <c r="AM257" i="1"/>
  <c r="AN29" i="2"/>
  <c r="R96" i="1"/>
  <c r="R256" i="1" s="1"/>
  <c r="U292" i="1"/>
  <c r="U293" i="1" s="1"/>
  <c r="F6" i="6"/>
  <c r="O23" i="6" s="1"/>
  <c r="O53" i="6"/>
  <c r="V27" i="6"/>
  <c r="F35" i="2"/>
  <c r="F9" i="2"/>
  <c r="F81" i="2"/>
  <c r="F45" i="2"/>
  <c r="F70" i="2" s="1"/>
  <c r="F40" i="2"/>
  <c r="F67" i="2" s="1"/>
  <c r="G26" i="1"/>
  <c r="G21" i="2"/>
  <c r="H30" i="1"/>
  <c r="G109" i="1"/>
  <c r="F77" i="1"/>
  <c r="G63" i="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F210" i="1"/>
  <c r="F204" i="1" s="1"/>
  <c r="F253" i="1"/>
  <c r="K25" i="7"/>
  <c r="N21" i="6"/>
  <c r="N65" i="6" s="1"/>
  <c r="E48" i="6"/>
  <c r="F21" i="6"/>
  <c r="T96" i="1" l="1"/>
  <c r="T256" i="1" s="1"/>
  <c r="V257" i="1"/>
  <c r="AD257" i="1"/>
  <c r="AE29" i="2"/>
  <c r="S257" i="1"/>
  <c r="T29" i="2"/>
  <c r="Q257" i="1"/>
  <c r="R29" i="2"/>
  <c r="AJ57" i="2"/>
  <c r="AH96" i="1"/>
  <c r="AH256" i="1" s="1"/>
  <c r="AN57" i="2"/>
  <c r="AL96" i="1"/>
  <c r="AL256" i="1" s="1"/>
  <c r="K29" i="2"/>
  <c r="J257" i="1"/>
  <c r="AL29" i="2"/>
  <c r="AK257" i="1"/>
  <c r="R257" i="1"/>
  <c r="S29" i="2"/>
  <c r="V29" i="2"/>
  <c r="U257" i="1"/>
  <c r="G257" i="1"/>
  <c r="H29" i="2"/>
  <c r="Y257" i="1"/>
  <c r="Z29" i="2"/>
  <c r="M29" i="2"/>
  <c r="L257" i="1"/>
  <c r="N96" i="1"/>
  <c r="N256" i="1" s="1"/>
  <c r="AG29" i="2"/>
  <c r="AF257" i="1"/>
  <c r="AB96" i="1"/>
  <c r="AB256" i="1" s="1"/>
  <c r="F7" i="6"/>
  <c r="P23" i="6" s="1"/>
  <c r="F48" i="6"/>
  <c r="O21" i="6"/>
  <c r="O65" i="6" s="1"/>
  <c r="L25" i="7"/>
  <c r="G21" i="6"/>
  <c r="F90" i="1"/>
  <c r="G77" i="1"/>
  <c r="H77" i="1" s="1"/>
  <c r="I77" i="1" s="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7" i="1" s="1"/>
  <c r="AH77" i="1" s="1"/>
  <c r="AI77" i="1" s="1"/>
  <c r="AJ77" i="1" s="1"/>
  <c r="AK77" i="1" s="1"/>
  <c r="AL77" i="1" s="1"/>
  <c r="AM77" i="1" s="1"/>
  <c r="AN77" i="1" s="1"/>
  <c r="AO77" i="1" s="1"/>
  <c r="P53" i="6"/>
  <c r="G253" i="1"/>
  <c r="G210" i="1"/>
  <c r="G204" i="1" s="1"/>
  <c r="F68" i="2"/>
  <c r="F48" i="2"/>
  <c r="F84" i="2" s="1"/>
  <c r="E83" i="2"/>
  <c r="F91" i="2" s="1"/>
  <c r="F63" i="2"/>
  <c r="H109" i="1"/>
  <c r="H26" i="1"/>
  <c r="H21" i="2"/>
  <c r="I30" i="1"/>
  <c r="F71" i="2"/>
  <c r="G9" i="2"/>
  <c r="G81" i="2"/>
  <c r="G40" i="2"/>
  <c r="G67" i="2" s="1"/>
  <c r="G35" i="2"/>
  <c r="G45" i="2"/>
  <c r="G70" i="2" s="1"/>
  <c r="U29" i="2" l="1"/>
  <c r="T257" i="1"/>
  <c r="AM29" i="2"/>
  <c r="AL257" i="1"/>
  <c r="AI29" i="2"/>
  <c r="AH257" i="1"/>
  <c r="O29" i="2"/>
  <c r="N257" i="1"/>
  <c r="AB257" i="1"/>
  <c r="AC29" i="2"/>
  <c r="G68" i="2"/>
  <c r="H253" i="1"/>
  <c r="H210" i="1"/>
  <c r="H204" i="1" s="1"/>
  <c r="G91" i="2"/>
  <c r="G48" i="2"/>
  <c r="G84" i="2" s="1"/>
  <c r="G71" i="2"/>
  <c r="P21" i="6"/>
  <c r="P65" i="6" s="1"/>
  <c r="H21" i="6"/>
  <c r="M25" i="7"/>
  <c r="G48" i="6"/>
  <c r="F9" i="1"/>
  <c r="F289" i="1" s="1"/>
  <c r="G90" i="1"/>
  <c r="F103" i="2"/>
  <c r="I21" i="2"/>
  <c r="J30" i="1"/>
  <c r="I26" i="1"/>
  <c r="I109" i="1"/>
  <c r="H35" i="2"/>
  <c r="H81" i="2"/>
  <c r="H9" i="2"/>
  <c r="H40" i="2"/>
  <c r="H67" i="2" s="1"/>
  <c r="H45" i="2"/>
  <c r="H70" i="2" s="1"/>
  <c r="G63" i="2"/>
  <c r="F95" i="2"/>
  <c r="F64" i="2"/>
  <c r="F182" i="1" s="1"/>
  <c r="F183" i="1" s="1"/>
  <c r="F199" i="1" s="1"/>
  <c r="H71" i="2" l="1"/>
  <c r="H68" i="2"/>
  <c r="K30" i="1"/>
  <c r="J109" i="1"/>
  <c r="J26" i="1"/>
  <c r="J21" i="2"/>
  <c r="G9" i="1"/>
  <c r="G289" i="1" s="1"/>
  <c r="H90" i="1"/>
  <c r="H91" i="2"/>
  <c r="I35" i="2"/>
  <c r="I45" i="2"/>
  <c r="I70" i="2" s="1"/>
  <c r="I40" i="2"/>
  <c r="I67" i="2" s="1"/>
  <c r="I9" i="2"/>
  <c r="I81" i="2"/>
  <c r="F197" i="1"/>
  <c r="I210" i="1"/>
  <c r="I204" i="1" s="1"/>
  <c r="I253" i="1"/>
  <c r="G103" i="2"/>
  <c r="G64" i="2"/>
  <c r="G182" i="1" s="1"/>
  <c r="G183" i="1" s="1"/>
  <c r="G199" i="1" s="1"/>
  <c r="H63" i="2"/>
  <c r="G95" i="2"/>
  <c r="H48" i="6"/>
  <c r="I21" i="6"/>
  <c r="N25" i="7"/>
  <c r="G197" i="1" l="1"/>
  <c r="G261" i="1" s="1"/>
  <c r="G266" i="1" s="1"/>
  <c r="G299" i="1" s="1"/>
  <c r="I68" i="2"/>
  <c r="I71" i="2"/>
  <c r="J45" i="2"/>
  <c r="J70" i="2" s="1"/>
  <c r="J40" i="2"/>
  <c r="J67" i="2" s="1"/>
  <c r="J81" i="2"/>
  <c r="J35" i="2"/>
  <c r="J9" i="2"/>
  <c r="I63" i="2"/>
  <c r="H64" i="2"/>
  <c r="H182" i="1" s="1"/>
  <c r="H183" i="1" s="1"/>
  <c r="H199" i="1" s="1"/>
  <c r="H95" i="2"/>
  <c r="I23" i="6"/>
  <c r="I91" i="2"/>
  <c r="I90" i="1"/>
  <c r="H9" i="1"/>
  <c r="H289" i="1" s="1"/>
  <c r="J210" i="1"/>
  <c r="J204" i="1" s="1"/>
  <c r="J253" i="1"/>
  <c r="F198" i="1"/>
  <c r="F258" i="1"/>
  <c r="F267" i="1" s="1"/>
  <c r="F261" i="1"/>
  <c r="F266" i="1" s="1"/>
  <c r="F262" i="1"/>
  <c r="F295" i="1" s="1"/>
  <c r="F297" i="1" s="1"/>
  <c r="F298" i="1" s="1"/>
  <c r="K26" i="1"/>
  <c r="K109" i="1"/>
  <c r="L30" i="1"/>
  <c r="K21" i="2"/>
  <c r="G262" i="1" l="1"/>
  <c r="G295" i="1" s="1"/>
  <c r="G297" i="1" s="1"/>
  <c r="G298" i="1" s="1"/>
  <c r="G258" i="1"/>
  <c r="G267" i="1" s="1"/>
  <c r="G276" i="1" s="1"/>
  <c r="G280" i="1" s="1"/>
  <c r="G198" i="1"/>
  <c r="G260" i="1" s="1"/>
  <c r="G56" i="2" s="1"/>
  <c r="H197" i="1"/>
  <c r="H258" i="1" s="1"/>
  <c r="H267" i="1" s="1"/>
  <c r="J68" i="2"/>
  <c r="J91" i="2"/>
  <c r="F259" i="1"/>
  <c r="H31" i="2"/>
  <c r="F260" i="1"/>
  <c r="J71" i="2"/>
  <c r="I9" i="1"/>
  <c r="I289" i="1" s="1"/>
  <c r="J90" i="1"/>
  <c r="K81" i="2"/>
  <c r="K9" i="2"/>
  <c r="K35" i="2"/>
  <c r="K45" i="2"/>
  <c r="K70" i="2" s="1"/>
  <c r="K40" i="2"/>
  <c r="K67" i="2" s="1"/>
  <c r="I95" i="2"/>
  <c r="J63" i="2"/>
  <c r="I64" i="2"/>
  <c r="I182" i="1" s="1"/>
  <c r="I183" i="1" s="1"/>
  <c r="I199" i="1" s="1"/>
  <c r="M30" i="1"/>
  <c r="L109" i="1"/>
  <c r="L21" i="2"/>
  <c r="L26" i="1"/>
  <c r="K210" i="1"/>
  <c r="K204" i="1" s="1"/>
  <c r="K253" i="1"/>
  <c r="F276" i="1"/>
  <c r="F270" i="1"/>
  <c r="I31" i="2" l="1"/>
  <c r="I306" i="1" s="1"/>
  <c r="G259" i="1"/>
  <c r="H198" i="1"/>
  <c r="J31" i="2" s="1"/>
  <c r="H261" i="1"/>
  <c r="H266" i="1" s="1"/>
  <c r="H299" i="1" s="1"/>
  <c r="H262" i="1"/>
  <c r="H295" i="1" s="1"/>
  <c r="H297" i="1" s="1"/>
  <c r="H298" i="1" s="1"/>
  <c r="K68" i="2"/>
  <c r="K91" i="2"/>
  <c r="K90" i="1"/>
  <c r="J9" i="1"/>
  <c r="J289" i="1" s="1"/>
  <c r="F299" i="1"/>
  <c r="G270" i="1"/>
  <c r="F300" i="1"/>
  <c r="I197" i="1"/>
  <c r="F56" i="2"/>
  <c r="F99" i="2"/>
  <c r="G99" i="2" s="1"/>
  <c r="H306" i="1"/>
  <c r="H48" i="2"/>
  <c r="H84" i="2" s="1"/>
  <c r="M26" i="1"/>
  <c r="M109" i="1"/>
  <c r="M21" i="2"/>
  <c r="N30" i="1"/>
  <c r="F277" i="1"/>
  <c r="G277" i="1" s="1"/>
  <c r="F280" i="1"/>
  <c r="G282" i="1" s="1"/>
  <c r="L9" i="2"/>
  <c r="L35" i="2"/>
  <c r="L40" i="2"/>
  <c r="L67" i="2" s="1"/>
  <c r="L45" i="2"/>
  <c r="L70" i="2" s="1"/>
  <c r="L81" i="2"/>
  <c r="K63" i="2"/>
  <c r="J95" i="2"/>
  <c r="J64" i="2"/>
  <c r="J182" i="1" s="1"/>
  <c r="J183" i="1" s="1"/>
  <c r="J199" i="1" s="1"/>
  <c r="K71" i="2"/>
  <c r="L253" i="1"/>
  <c r="L210" i="1"/>
  <c r="L204" i="1" s="1"/>
  <c r="G89" i="2"/>
  <c r="G76" i="2"/>
  <c r="I48" i="2" l="1"/>
  <c r="I84" i="2" s="1"/>
  <c r="I103" i="2" s="1"/>
  <c r="H259" i="1"/>
  <c r="H260" i="1"/>
  <c r="H56" i="2" s="1"/>
  <c r="H89" i="2" s="1"/>
  <c r="J197" i="1"/>
  <c r="J258" i="1" s="1"/>
  <c r="J267" i="1" s="1"/>
  <c r="J276" i="1" s="1"/>
  <c r="J280" i="1" s="1"/>
  <c r="L68" i="2"/>
  <c r="L63" i="2"/>
  <c r="K64" i="2"/>
  <c r="K182" i="1" s="1"/>
  <c r="K183" i="1" s="1"/>
  <c r="K199" i="1" s="1"/>
  <c r="K95" i="2"/>
  <c r="M35" i="2"/>
  <c r="M9" i="2"/>
  <c r="M45" i="2"/>
  <c r="M70" i="2" s="1"/>
  <c r="M81" i="2"/>
  <c r="M40" i="2"/>
  <c r="M67" i="2" s="1"/>
  <c r="G300" i="1"/>
  <c r="H270" i="1"/>
  <c r="J306" i="1"/>
  <c r="J48" i="2"/>
  <c r="J84" i="2" s="1"/>
  <c r="G85" i="2"/>
  <c r="G77" i="2"/>
  <c r="M253" i="1"/>
  <c r="M210" i="1"/>
  <c r="M204" i="1" s="1"/>
  <c r="I261" i="1"/>
  <c r="I266" i="1" s="1"/>
  <c r="I299" i="1" s="1"/>
  <c r="I262" i="1"/>
  <c r="I295" i="1" s="1"/>
  <c r="I297" i="1" s="1"/>
  <c r="I298" i="1" s="1"/>
  <c r="I258" i="1"/>
  <c r="I267" i="1" s="1"/>
  <c r="I276" i="1" s="1"/>
  <c r="I280" i="1" s="1"/>
  <c r="I198" i="1"/>
  <c r="K9" i="1"/>
  <c r="K289" i="1" s="1"/>
  <c r="L90" i="1"/>
  <c r="L71" i="2"/>
  <c r="L91" i="2"/>
  <c r="N21" i="2"/>
  <c r="N26" i="1"/>
  <c r="O30" i="1"/>
  <c r="N109" i="1"/>
  <c r="H103" i="2"/>
  <c r="F76" i="2"/>
  <c r="F89" i="2"/>
  <c r="F90" i="2" s="1"/>
  <c r="J262" i="1" l="1"/>
  <c r="J295" i="1" s="1"/>
  <c r="J297" i="1" s="1"/>
  <c r="J298" i="1" s="1"/>
  <c r="J261" i="1"/>
  <c r="J266" i="1" s="1"/>
  <c r="J299" i="1" s="1"/>
  <c r="J198" i="1"/>
  <c r="J259" i="1" s="1"/>
  <c r="K197" i="1"/>
  <c r="K198" i="1" s="1"/>
  <c r="M68" i="2"/>
  <c r="G90" i="2"/>
  <c r="H90" i="2" s="1"/>
  <c r="M90" i="1"/>
  <c r="L9" i="1"/>
  <c r="L289" i="1" s="1"/>
  <c r="L64" i="2"/>
  <c r="L182" i="1" s="1"/>
  <c r="L183" i="1" s="1"/>
  <c r="L199" i="1" s="1"/>
  <c r="L95" i="2"/>
  <c r="M63" i="2"/>
  <c r="F77" i="2"/>
  <c r="F85" i="2"/>
  <c r="O109" i="1"/>
  <c r="O21" i="2"/>
  <c r="O26" i="1"/>
  <c r="P30" i="1"/>
  <c r="G104" i="2"/>
  <c r="G88" i="2"/>
  <c r="H300" i="1"/>
  <c r="H273" i="1"/>
  <c r="I270" i="1"/>
  <c r="N253" i="1"/>
  <c r="N210" i="1"/>
  <c r="N204" i="1" s="1"/>
  <c r="M71" i="2"/>
  <c r="J103" i="2"/>
  <c r="N9" i="2"/>
  <c r="N81" i="2"/>
  <c r="N35" i="2"/>
  <c r="N45" i="2"/>
  <c r="N70" i="2" s="1"/>
  <c r="N40" i="2"/>
  <c r="N67" i="2" s="1"/>
  <c r="I259" i="1"/>
  <c r="I260" i="1"/>
  <c r="I56" i="2" s="1"/>
  <c r="K31" i="2"/>
  <c r="M91" i="2"/>
  <c r="K261" i="1" l="1"/>
  <c r="K266" i="1" s="1"/>
  <c r="K299" i="1" s="1"/>
  <c r="K258" i="1"/>
  <c r="K267" i="1" s="1"/>
  <c r="K262" i="1"/>
  <c r="K295" i="1" s="1"/>
  <c r="K297" i="1" s="1"/>
  <c r="K298" i="1" s="1"/>
  <c r="L31" i="2"/>
  <c r="L306" i="1" s="1"/>
  <c r="J260" i="1"/>
  <c r="J56" i="2" s="1"/>
  <c r="J76" i="2" s="1"/>
  <c r="L197" i="1"/>
  <c r="L258" i="1" s="1"/>
  <c r="L267" i="1" s="1"/>
  <c r="L276" i="1" s="1"/>
  <c r="L280" i="1" s="1"/>
  <c r="N68" i="2"/>
  <c r="K259" i="1"/>
  <c r="M31" i="2"/>
  <c r="K260" i="1"/>
  <c r="K56" i="2" s="1"/>
  <c r="K89" i="2" s="1"/>
  <c r="O253" i="1"/>
  <c r="O210" i="1"/>
  <c r="O204" i="1" s="1"/>
  <c r="N71" i="2"/>
  <c r="P109" i="1"/>
  <c r="P21" i="2"/>
  <c r="Q30" i="1"/>
  <c r="P26" i="1"/>
  <c r="F104" i="2"/>
  <c r="F106" i="2" s="1"/>
  <c r="F97" i="2"/>
  <c r="F88" i="2"/>
  <c r="F98" i="2"/>
  <c r="G98" i="2" s="1"/>
  <c r="K306" i="1"/>
  <c r="K48" i="2"/>
  <c r="K84" i="2" s="1"/>
  <c r="I300" i="1"/>
  <c r="J270" i="1"/>
  <c r="I76" i="2"/>
  <c r="I89" i="2"/>
  <c r="I90" i="2" s="1"/>
  <c r="N91" i="2"/>
  <c r="H58" i="2"/>
  <c r="H276" i="1"/>
  <c r="O45" i="2"/>
  <c r="O70" i="2" s="1"/>
  <c r="O81" i="2"/>
  <c r="O35" i="2"/>
  <c r="O9" i="2"/>
  <c r="O40" i="2"/>
  <c r="O67" i="2" s="1"/>
  <c r="M64" i="2"/>
  <c r="M182" i="1" s="1"/>
  <c r="M183" i="1" s="1"/>
  <c r="M199" i="1" s="1"/>
  <c r="M95" i="2"/>
  <c r="N63" i="2"/>
  <c r="M9" i="1"/>
  <c r="M289" i="1" s="1"/>
  <c r="N90" i="1"/>
  <c r="L48" i="2" l="1"/>
  <c r="L84" i="2" s="1"/>
  <c r="L103" i="2" s="1"/>
  <c r="L198" i="1"/>
  <c r="L260" i="1" s="1"/>
  <c r="L56" i="2" s="1"/>
  <c r="L261" i="1"/>
  <c r="L266" i="1" s="1"/>
  <c r="L299" i="1" s="1"/>
  <c r="L262" i="1"/>
  <c r="L295" i="1" s="1"/>
  <c r="L297" i="1" s="1"/>
  <c r="L298" i="1" s="1"/>
  <c r="J89" i="2"/>
  <c r="J90" i="2" s="1"/>
  <c r="K90" i="2" s="1"/>
  <c r="M197" i="1"/>
  <c r="M261" i="1" s="1"/>
  <c r="M266" i="1" s="1"/>
  <c r="M299" i="1" s="1"/>
  <c r="O68" i="2"/>
  <c r="O71" i="2"/>
  <c r="O63" i="2"/>
  <c r="N64" i="2"/>
  <c r="N182" i="1" s="1"/>
  <c r="N183" i="1" s="1"/>
  <c r="N199" i="1" s="1"/>
  <c r="N95" i="2"/>
  <c r="R30" i="1"/>
  <c r="Q26" i="1"/>
  <c r="Q21" i="2"/>
  <c r="Q109" i="1"/>
  <c r="J85" i="2"/>
  <c r="J77" i="2"/>
  <c r="O90" i="1"/>
  <c r="N9" i="1"/>
  <c r="N289" i="1" s="1"/>
  <c r="I85" i="2"/>
  <c r="I77" i="2"/>
  <c r="G97" i="2"/>
  <c r="P35" i="2"/>
  <c r="P40" i="2"/>
  <c r="P67" i="2" s="1"/>
  <c r="P45" i="2"/>
  <c r="P70" i="2" s="1"/>
  <c r="P81" i="2"/>
  <c r="P9" i="2"/>
  <c r="O91" i="2"/>
  <c r="H99" i="2"/>
  <c r="I99" i="2" s="1"/>
  <c r="J99" i="2" s="1"/>
  <c r="H76" i="2"/>
  <c r="J300" i="1"/>
  <c r="K270" i="1"/>
  <c r="G106" i="2"/>
  <c r="P210" i="1"/>
  <c r="P204" i="1" s="1"/>
  <c r="P253" i="1"/>
  <c r="M306" i="1"/>
  <c r="M48" i="2"/>
  <c r="M84" i="2" s="1"/>
  <c r="H280" i="1"/>
  <c r="H282" i="1" s="1"/>
  <c r="I282" i="1" s="1"/>
  <c r="J282" i="1" s="1"/>
  <c r="H277" i="1"/>
  <c r="I277" i="1" s="1"/>
  <c r="J277" i="1" s="1"/>
  <c r="K103" i="2"/>
  <c r="N31" i="2" l="1"/>
  <c r="N306" i="1" s="1"/>
  <c r="L259" i="1"/>
  <c r="M198" i="1"/>
  <c r="M260" i="1" s="1"/>
  <c r="M56" i="2" s="1"/>
  <c r="M262" i="1"/>
  <c r="M295" i="1" s="1"/>
  <c r="M297" i="1" s="1"/>
  <c r="M298" i="1" s="1"/>
  <c r="M258" i="1"/>
  <c r="M267" i="1" s="1"/>
  <c r="M276" i="1" s="1"/>
  <c r="M280" i="1" s="1"/>
  <c r="N197" i="1"/>
  <c r="N198" i="1" s="1"/>
  <c r="P71" i="2"/>
  <c r="P68" i="2"/>
  <c r="I104" i="2"/>
  <c r="I88" i="2"/>
  <c r="J104" i="2"/>
  <c r="J88" i="2"/>
  <c r="S30" i="1"/>
  <c r="R21" i="2"/>
  <c r="R109" i="1"/>
  <c r="R26" i="1"/>
  <c r="K273" i="1"/>
  <c r="K300" i="1"/>
  <c r="L270" i="1"/>
  <c r="Q253" i="1"/>
  <c r="Q210" i="1"/>
  <c r="Q204" i="1" s="1"/>
  <c r="L76" i="2"/>
  <c r="L89" i="2"/>
  <c r="L90" i="2" s="1"/>
  <c r="O9" i="1"/>
  <c r="O289" i="1" s="1"/>
  <c r="P90" i="1"/>
  <c r="Q35" i="2"/>
  <c r="Q40" i="2"/>
  <c r="Q67" i="2" s="1"/>
  <c r="Q45" i="2"/>
  <c r="Q70" i="2" s="1"/>
  <c r="Q81" i="2"/>
  <c r="Q9" i="2"/>
  <c r="M103" i="2"/>
  <c r="H85" i="2"/>
  <c r="H77" i="2"/>
  <c r="P91" i="2"/>
  <c r="O64" i="2"/>
  <c r="O182" i="1" s="1"/>
  <c r="O183" i="1" s="1"/>
  <c r="O199" i="1" s="1"/>
  <c r="P63" i="2"/>
  <c r="O95" i="2"/>
  <c r="N48" i="2" l="1"/>
  <c r="N84" i="2" s="1"/>
  <c r="N103" i="2" s="1"/>
  <c r="M259" i="1"/>
  <c r="O31" i="2"/>
  <c r="O48" i="2" s="1"/>
  <c r="O84" i="2" s="1"/>
  <c r="N262" i="1"/>
  <c r="N295" i="1" s="1"/>
  <c r="N297" i="1" s="1"/>
  <c r="N298" i="1" s="1"/>
  <c r="N261" i="1"/>
  <c r="N266" i="1" s="1"/>
  <c r="N299" i="1" s="1"/>
  <c r="N258" i="1"/>
  <c r="N267" i="1" s="1"/>
  <c r="O197" i="1"/>
  <c r="O262" i="1" s="1"/>
  <c r="O295" i="1" s="1"/>
  <c r="O297" i="1" s="1"/>
  <c r="Q68" i="2"/>
  <c r="Q71" i="2"/>
  <c r="Q91" i="2"/>
  <c r="R35" i="2"/>
  <c r="R81" i="2"/>
  <c r="R9" i="2"/>
  <c r="R45" i="2"/>
  <c r="R70" i="2" s="1"/>
  <c r="R40" i="2"/>
  <c r="R67" i="2" s="1"/>
  <c r="M76" i="2"/>
  <c r="M89" i="2"/>
  <c r="M90" i="2" s="1"/>
  <c r="N259" i="1"/>
  <c r="P31" i="2"/>
  <c r="N260" i="1"/>
  <c r="N56" i="2" s="1"/>
  <c r="Q90" i="1"/>
  <c r="P9" i="1"/>
  <c r="P289" i="1" s="1"/>
  <c r="L85" i="2"/>
  <c r="L77" i="2"/>
  <c r="M270" i="1"/>
  <c r="L300" i="1"/>
  <c r="T30" i="1"/>
  <c r="S109" i="1"/>
  <c r="S26" i="1"/>
  <c r="S21" i="2"/>
  <c r="H104" i="2"/>
  <c r="H106" i="2" s="1"/>
  <c r="H88" i="2"/>
  <c r="H98" i="2"/>
  <c r="I98" i="2" s="1"/>
  <c r="J98" i="2" s="1"/>
  <c r="Q63" i="2"/>
  <c r="P95" i="2"/>
  <c r="P64" i="2"/>
  <c r="P182" i="1" s="1"/>
  <c r="P183" i="1" s="1"/>
  <c r="P199" i="1" s="1"/>
  <c r="H97" i="2"/>
  <c r="K58" i="2"/>
  <c r="K276" i="1"/>
  <c r="R253" i="1"/>
  <c r="R210" i="1"/>
  <c r="R204" i="1" s="1"/>
  <c r="O306" i="1" l="1"/>
  <c r="O258" i="1"/>
  <c r="O267" i="1" s="1"/>
  <c r="O276" i="1" s="1"/>
  <c r="O280" i="1" s="1"/>
  <c r="O261" i="1"/>
  <c r="O266" i="1" s="1"/>
  <c r="O299" i="1" s="1"/>
  <c r="O198" i="1"/>
  <c r="O260" i="1" s="1"/>
  <c r="O56" i="2" s="1"/>
  <c r="P197" i="1"/>
  <c r="P258" i="1" s="1"/>
  <c r="P267" i="1" s="1"/>
  <c r="P276" i="1" s="1"/>
  <c r="P280" i="1" s="1"/>
  <c r="O298" i="1"/>
  <c r="R68" i="2"/>
  <c r="R71" i="2"/>
  <c r="I97" i="2"/>
  <c r="J97" i="2" s="1"/>
  <c r="S81" i="2"/>
  <c r="S9" i="2"/>
  <c r="S35" i="2"/>
  <c r="S40" i="2"/>
  <c r="S67" i="2" s="1"/>
  <c r="S45" i="2"/>
  <c r="S70" i="2" s="1"/>
  <c r="O103" i="2"/>
  <c r="M300" i="1"/>
  <c r="N270" i="1"/>
  <c r="Q9" i="1"/>
  <c r="Q289" i="1" s="1"/>
  <c r="R90" i="1"/>
  <c r="K280" i="1"/>
  <c r="K282" i="1" s="1"/>
  <c r="L282" i="1" s="1"/>
  <c r="M282" i="1" s="1"/>
  <c r="K277" i="1"/>
  <c r="L277" i="1" s="1"/>
  <c r="M277" i="1" s="1"/>
  <c r="Q95" i="2"/>
  <c r="N51" i="6" s="1"/>
  <c r="Q64" i="2"/>
  <c r="Q182" i="1" s="1"/>
  <c r="Q183" i="1" s="1"/>
  <c r="Q199" i="1" s="1"/>
  <c r="R63" i="2"/>
  <c r="S253" i="1"/>
  <c r="S210" i="1"/>
  <c r="S204" i="1" s="1"/>
  <c r="N89" i="2"/>
  <c r="N90" i="2" s="1"/>
  <c r="M77" i="2"/>
  <c r="M85" i="2"/>
  <c r="K76" i="2"/>
  <c r="K99" i="2"/>
  <c r="L99" i="2" s="1"/>
  <c r="M99" i="2" s="1"/>
  <c r="I106" i="2"/>
  <c r="J106" i="2" s="1"/>
  <c r="T21" i="2"/>
  <c r="T109" i="1"/>
  <c r="T26" i="1"/>
  <c r="U30" i="1"/>
  <c r="L104" i="2"/>
  <c r="L88" i="2"/>
  <c r="P306" i="1"/>
  <c r="P48" i="2"/>
  <c r="P84" i="2" s="1"/>
  <c r="R91" i="2"/>
  <c r="Q31" i="2" l="1"/>
  <c r="O259" i="1"/>
  <c r="P198" i="1"/>
  <c r="P260" i="1" s="1"/>
  <c r="P56" i="2" s="1"/>
  <c r="P262" i="1"/>
  <c r="P295" i="1" s="1"/>
  <c r="P297" i="1" s="1"/>
  <c r="P298" i="1" s="1"/>
  <c r="P261" i="1"/>
  <c r="P266" i="1" s="1"/>
  <c r="P299" i="1" s="1"/>
  <c r="Q197" i="1"/>
  <c r="Q261" i="1" s="1"/>
  <c r="Q266" i="1" s="1"/>
  <c r="Q299" i="1" s="1"/>
  <c r="R199" i="1"/>
  <c r="F20" i="3" s="1"/>
  <c r="S71" i="2"/>
  <c r="S68" i="2"/>
  <c r="U109" i="1"/>
  <c r="U21" i="2"/>
  <c r="U26" i="1"/>
  <c r="V30" i="1"/>
  <c r="S90" i="1"/>
  <c r="R9" i="1"/>
  <c r="R289" i="1" s="1"/>
  <c r="S91" i="2"/>
  <c r="P103" i="2"/>
  <c r="M104" i="2"/>
  <c r="M88" i="2"/>
  <c r="O76" i="2"/>
  <c r="O89" i="2"/>
  <c r="O90" i="2" s="1"/>
  <c r="T9" i="2"/>
  <c r="T35" i="2"/>
  <c r="T81" i="2"/>
  <c r="T45" i="2"/>
  <c r="T70" i="2" s="1"/>
  <c r="T40" i="2"/>
  <c r="T67" i="2" s="1"/>
  <c r="K77" i="2"/>
  <c r="K85" i="2"/>
  <c r="K97" i="2" s="1"/>
  <c r="T253" i="1"/>
  <c r="T210" i="1"/>
  <c r="T204" i="1" s="1"/>
  <c r="N300" i="1"/>
  <c r="O270" i="1"/>
  <c r="N273" i="1"/>
  <c r="S63" i="2"/>
  <c r="R95" i="2"/>
  <c r="R64" i="2"/>
  <c r="R182" i="1" s="1"/>
  <c r="R183" i="1" s="1"/>
  <c r="Q306" i="1"/>
  <c r="Q48" i="2"/>
  <c r="Q84" i="2" s="1"/>
  <c r="P259" i="1" l="1"/>
  <c r="R31" i="2"/>
  <c r="R306" i="1" s="1"/>
  <c r="Q262" i="1"/>
  <c r="Q295" i="1" s="1"/>
  <c r="Q297" i="1" s="1"/>
  <c r="Q298" i="1" s="1"/>
  <c r="Q198" i="1"/>
  <c r="Q259" i="1" s="1"/>
  <c r="Q258" i="1"/>
  <c r="Q267" i="1" s="1"/>
  <c r="R197" i="1"/>
  <c r="R198" i="1" s="1"/>
  <c r="T68" i="2"/>
  <c r="T71" i="2"/>
  <c r="L97" i="2"/>
  <c r="M97" i="2" s="1"/>
  <c r="Q103" i="2"/>
  <c r="P270" i="1"/>
  <c r="O300" i="1"/>
  <c r="T90" i="1"/>
  <c r="S9" i="1"/>
  <c r="S289" i="1" s="1"/>
  <c r="U253" i="1"/>
  <c r="U210" i="1"/>
  <c r="U204" i="1" s="1"/>
  <c r="T63" i="2"/>
  <c r="S64" i="2"/>
  <c r="S182" i="1" s="1"/>
  <c r="S183" i="1" s="1"/>
  <c r="S95" i="2"/>
  <c r="K104" i="2"/>
  <c r="K106" i="2" s="1"/>
  <c r="K88" i="2"/>
  <c r="K98" i="2"/>
  <c r="L98" i="2" s="1"/>
  <c r="M98" i="2" s="1"/>
  <c r="V21" i="2"/>
  <c r="V26" i="1"/>
  <c r="W30" i="1"/>
  <c r="V109" i="1"/>
  <c r="P76" i="2"/>
  <c r="P89" i="2"/>
  <c r="P90" i="2" s="1"/>
  <c r="T91" i="2"/>
  <c r="O85" i="2"/>
  <c r="O77" i="2"/>
  <c r="N58" i="2"/>
  <c r="N276" i="1"/>
  <c r="U9" i="2"/>
  <c r="U81" i="2"/>
  <c r="U35" i="2"/>
  <c r="U40" i="2"/>
  <c r="U67" i="2" s="1"/>
  <c r="U45" i="2"/>
  <c r="U70" i="2" s="1"/>
  <c r="Q260" i="1" l="1"/>
  <c r="Q56" i="2" s="1"/>
  <c r="Q89" i="2" s="1"/>
  <c r="Q90" i="2" s="1"/>
  <c r="R48" i="2"/>
  <c r="R84" i="2" s="1"/>
  <c r="R103" i="2" s="1"/>
  <c r="S31" i="2"/>
  <c r="S306" i="1" s="1"/>
  <c r="R262" i="1"/>
  <c r="R295" i="1" s="1"/>
  <c r="R297" i="1" s="1"/>
  <c r="R298" i="1" s="1"/>
  <c r="R258" i="1"/>
  <c r="R267" i="1" s="1"/>
  <c r="R276" i="1" s="1"/>
  <c r="R280" i="1" s="1"/>
  <c r="R261" i="1"/>
  <c r="R266" i="1" s="1"/>
  <c r="R299" i="1" s="1"/>
  <c r="S197" i="1"/>
  <c r="S262" i="1" s="1"/>
  <c r="S295" i="1" s="1"/>
  <c r="S297" i="1" s="1"/>
  <c r="U68" i="2"/>
  <c r="U71" i="2"/>
  <c r="U91" i="2"/>
  <c r="N76" i="2"/>
  <c r="N99" i="2"/>
  <c r="O99" i="2" s="1"/>
  <c r="P99" i="2" s="1"/>
  <c r="R260" i="1"/>
  <c r="R56" i="2" s="1"/>
  <c r="T31" i="2"/>
  <c r="R259" i="1"/>
  <c r="P300" i="1"/>
  <c r="Q270" i="1"/>
  <c r="P85" i="2"/>
  <c r="P77" i="2"/>
  <c r="V40" i="2"/>
  <c r="V67" i="2" s="1"/>
  <c r="V35" i="2"/>
  <c r="V81" i="2"/>
  <c r="V45" i="2"/>
  <c r="V70" i="2" s="1"/>
  <c r="V9" i="2"/>
  <c r="O104" i="2"/>
  <c r="O88" i="2"/>
  <c r="N280" i="1"/>
  <c r="N282" i="1" s="1"/>
  <c r="O282" i="1" s="1"/>
  <c r="P282" i="1" s="1"/>
  <c r="N277" i="1"/>
  <c r="O277" i="1" s="1"/>
  <c r="P277" i="1" s="1"/>
  <c r="V210" i="1"/>
  <c r="V204" i="1" s="1"/>
  <c r="V253" i="1"/>
  <c r="T95" i="2"/>
  <c r="T64" i="2"/>
  <c r="T182" i="1" s="1"/>
  <c r="T183" i="1" s="1"/>
  <c r="U63" i="2"/>
  <c r="T9" i="1"/>
  <c r="T289" i="1" s="1"/>
  <c r="U90" i="1"/>
  <c r="W21" i="2"/>
  <c r="W109" i="1"/>
  <c r="X30" i="1"/>
  <c r="W26" i="1"/>
  <c r="L106" i="2"/>
  <c r="M106" i="2" s="1"/>
  <c r="S48" i="2" l="1"/>
  <c r="S84" i="2" s="1"/>
  <c r="S103" i="2" s="1"/>
  <c r="S298" i="1"/>
  <c r="S258" i="1"/>
  <c r="S267" i="1" s="1"/>
  <c r="S276" i="1" s="1"/>
  <c r="S280" i="1" s="1"/>
  <c r="S198" i="1"/>
  <c r="S260" i="1" s="1"/>
  <c r="S56" i="2" s="1"/>
  <c r="S261" i="1"/>
  <c r="S266" i="1" s="1"/>
  <c r="S299" i="1" s="1"/>
  <c r="T197" i="1"/>
  <c r="T261" i="1" s="1"/>
  <c r="T266" i="1" s="1"/>
  <c r="T299" i="1" s="1"/>
  <c r="V71" i="2"/>
  <c r="V68" i="2"/>
  <c r="X109" i="1"/>
  <c r="X26" i="1"/>
  <c r="Y30" i="1"/>
  <c r="X21" i="2"/>
  <c r="W253" i="1"/>
  <c r="W210" i="1"/>
  <c r="W204" i="1" s="1"/>
  <c r="U64" i="2"/>
  <c r="U182" i="1" s="1"/>
  <c r="U183" i="1" s="1"/>
  <c r="U95" i="2"/>
  <c r="V63" i="2"/>
  <c r="T306" i="1"/>
  <c r="T48" i="2"/>
  <c r="T84" i="2" s="1"/>
  <c r="W45" i="2"/>
  <c r="W70" i="2" s="1"/>
  <c r="W81" i="2"/>
  <c r="W40" i="2"/>
  <c r="W67" i="2" s="1"/>
  <c r="W9" i="2"/>
  <c r="W35" i="2"/>
  <c r="P104" i="2"/>
  <c r="P88" i="2"/>
  <c r="R76" i="2"/>
  <c r="R89" i="2"/>
  <c r="R90" i="2" s="1"/>
  <c r="U9" i="1"/>
  <c r="U289" i="1" s="1"/>
  <c r="V90" i="1"/>
  <c r="V91" i="2"/>
  <c r="Q273" i="1"/>
  <c r="R270" i="1"/>
  <c r="Q300" i="1"/>
  <c r="N85" i="2"/>
  <c r="N77" i="2"/>
  <c r="S259" i="1" l="1"/>
  <c r="U31" i="2"/>
  <c r="U306" i="1" s="1"/>
  <c r="T258" i="1"/>
  <c r="T267" i="1" s="1"/>
  <c r="T198" i="1"/>
  <c r="V31" i="2" s="1"/>
  <c r="T262" i="1"/>
  <c r="T295" i="1" s="1"/>
  <c r="T297" i="1" s="1"/>
  <c r="T298" i="1" s="1"/>
  <c r="U197" i="1"/>
  <c r="U261" i="1" s="1"/>
  <c r="U266" i="1" s="1"/>
  <c r="U299" i="1" s="1"/>
  <c r="W68" i="2"/>
  <c r="W71" i="2"/>
  <c r="N104" i="2"/>
  <c r="N106" i="2" s="1"/>
  <c r="N88" i="2"/>
  <c r="N97" i="2"/>
  <c r="N98" i="2"/>
  <c r="O98" i="2" s="1"/>
  <c r="P98" i="2" s="1"/>
  <c r="S270" i="1"/>
  <c r="R300" i="1"/>
  <c r="R85" i="2"/>
  <c r="R77" i="2"/>
  <c r="W91" i="2"/>
  <c r="V64" i="2"/>
  <c r="V182" i="1" s="1"/>
  <c r="V183" i="1" s="1"/>
  <c r="V95" i="2"/>
  <c r="W63" i="2"/>
  <c r="X253" i="1"/>
  <c r="X210" i="1"/>
  <c r="X204" i="1" s="1"/>
  <c r="Q58" i="2"/>
  <c r="Q276" i="1"/>
  <c r="W90" i="1"/>
  <c r="V9" i="1"/>
  <c r="V289" i="1" s="1"/>
  <c r="X35" i="2"/>
  <c r="X9" i="2"/>
  <c r="X40" i="2"/>
  <c r="X67" i="2" s="1"/>
  <c r="X81" i="2"/>
  <c r="X45" i="2"/>
  <c r="X70" i="2" s="1"/>
  <c r="T103" i="2"/>
  <c r="S76" i="2"/>
  <c r="S89" i="2"/>
  <c r="S90" i="2" s="1"/>
  <c r="Y26" i="1"/>
  <c r="Y109" i="1"/>
  <c r="Z30" i="1"/>
  <c r="Y21" i="2"/>
  <c r="U48" i="2" l="1"/>
  <c r="U84" i="2" s="1"/>
  <c r="U103" i="2" s="1"/>
  <c r="T259" i="1"/>
  <c r="T260" i="1"/>
  <c r="T56" i="2" s="1"/>
  <c r="T89" i="2" s="1"/>
  <c r="T90" i="2" s="1"/>
  <c r="U258" i="1"/>
  <c r="U267" i="1" s="1"/>
  <c r="U276" i="1" s="1"/>
  <c r="U280" i="1" s="1"/>
  <c r="U198" i="1"/>
  <c r="U260" i="1" s="1"/>
  <c r="U56" i="2" s="1"/>
  <c r="U262" i="1"/>
  <c r="U295" i="1" s="1"/>
  <c r="U297" i="1" s="1"/>
  <c r="U298" i="1" s="1"/>
  <c r="V197" i="1"/>
  <c r="V258" i="1" s="1"/>
  <c r="V267" i="1" s="1"/>
  <c r="V276" i="1" s="1"/>
  <c r="V280" i="1" s="1"/>
  <c r="X68" i="2"/>
  <c r="X71" i="2"/>
  <c r="S77" i="2"/>
  <c r="S85" i="2"/>
  <c r="X90" i="1"/>
  <c r="W9" i="1"/>
  <c r="W289" i="1" s="1"/>
  <c r="R104" i="2"/>
  <c r="R88" i="2"/>
  <c r="Z26" i="1"/>
  <c r="Z109" i="1"/>
  <c r="AA30" i="1"/>
  <c r="Z21" i="2"/>
  <c r="Y253" i="1"/>
  <c r="Y210" i="1"/>
  <c r="Y204" i="1" s="1"/>
  <c r="V306" i="1"/>
  <c r="V48" i="2"/>
  <c r="V84" i="2" s="1"/>
  <c r="Q280" i="1"/>
  <c r="Q282" i="1" s="1"/>
  <c r="R282" i="1" s="1"/>
  <c r="S282" i="1" s="1"/>
  <c r="Q277" i="1"/>
  <c r="R277" i="1" s="1"/>
  <c r="S277" i="1" s="1"/>
  <c r="W95" i="2"/>
  <c r="W64" i="2"/>
  <c r="W182" i="1" s="1"/>
  <c r="W183" i="1" s="1"/>
  <c r="X63" i="2"/>
  <c r="O106" i="2"/>
  <c r="P106" i="2" s="1"/>
  <c r="Q76" i="2"/>
  <c r="Q99" i="2"/>
  <c r="R99" i="2" s="1"/>
  <c r="S99" i="2" s="1"/>
  <c r="S300" i="1"/>
  <c r="T270" i="1"/>
  <c r="Y35" i="2"/>
  <c r="Y81" i="2"/>
  <c r="Y45" i="2"/>
  <c r="Y70" i="2" s="1"/>
  <c r="Y9" i="2"/>
  <c r="Y40" i="2"/>
  <c r="Y67" i="2" s="1"/>
  <c r="X91" i="2"/>
  <c r="O97" i="2"/>
  <c r="P97" i="2" s="1"/>
  <c r="W31" i="2" l="1"/>
  <c r="W306" i="1" s="1"/>
  <c r="U259" i="1"/>
  <c r="V198" i="1"/>
  <c r="V260" i="1" s="1"/>
  <c r="V56" i="2" s="1"/>
  <c r="V262" i="1"/>
  <c r="V295" i="1" s="1"/>
  <c r="V297" i="1" s="1"/>
  <c r="V298" i="1" s="1"/>
  <c r="V261" i="1"/>
  <c r="V266" i="1" s="1"/>
  <c r="V299" i="1" s="1"/>
  <c r="W197" i="1"/>
  <c r="W262" i="1" s="1"/>
  <c r="W295" i="1" s="1"/>
  <c r="W297" i="1" s="1"/>
  <c r="Y68" i="2"/>
  <c r="Y71" i="2"/>
  <c r="U76" i="2"/>
  <c r="U89" i="2"/>
  <c r="U90" i="2" s="1"/>
  <c r="X95" i="2"/>
  <c r="X64" i="2"/>
  <c r="X182" i="1" s="1"/>
  <c r="X183" i="1" s="1"/>
  <c r="Y63" i="2"/>
  <c r="Z210" i="1"/>
  <c r="Z204" i="1" s="1"/>
  <c r="Z253" i="1"/>
  <c r="S104" i="2"/>
  <c r="S88" i="2"/>
  <c r="Y91" i="2"/>
  <c r="V103" i="2"/>
  <c r="Y90" i="1"/>
  <c r="X9" i="1"/>
  <c r="X289" i="1" s="1"/>
  <c r="Q85" i="2"/>
  <c r="Q77" i="2"/>
  <c r="Z81" i="2"/>
  <c r="Z45" i="2"/>
  <c r="Z70" i="2" s="1"/>
  <c r="Z9" i="2"/>
  <c r="Z40" i="2"/>
  <c r="Z67" i="2" s="1"/>
  <c r="Z35" i="2"/>
  <c r="T273" i="1"/>
  <c r="T300" i="1"/>
  <c r="U270" i="1"/>
  <c r="AB30" i="1"/>
  <c r="AA109" i="1"/>
  <c r="AA21" i="2"/>
  <c r="AA26" i="1"/>
  <c r="W48" i="2" l="1"/>
  <c r="W84" i="2" s="1"/>
  <c r="W103" i="2" s="1"/>
  <c r="X31" i="2"/>
  <c r="X48" i="2" s="1"/>
  <c r="X84" i="2" s="1"/>
  <c r="V259" i="1"/>
  <c r="W298" i="1"/>
  <c r="W261" i="1"/>
  <c r="W266" i="1" s="1"/>
  <c r="W299" i="1" s="1"/>
  <c r="W258" i="1"/>
  <c r="W267" i="1" s="1"/>
  <c r="W198" i="1"/>
  <c r="W259" i="1" s="1"/>
  <c r="X197" i="1"/>
  <c r="X261" i="1" s="1"/>
  <c r="X266" i="1" s="1"/>
  <c r="X299" i="1" s="1"/>
  <c r="Z68" i="2"/>
  <c r="Z71" i="2"/>
  <c r="AA253" i="1"/>
  <c r="AA210" i="1"/>
  <c r="AA204" i="1" s="1"/>
  <c r="Q104" i="2"/>
  <c r="Q106" i="2" s="1"/>
  <c r="R106" i="2" s="1"/>
  <c r="S106" i="2" s="1"/>
  <c r="Q88" i="2"/>
  <c r="Q98" i="2"/>
  <c r="Y95" i="2"/>
  <c r="Y64" i="2"/>
  <c r="Y182" i="1" s="1"/>
  <c r="Y183" i="1" s="1"/>
  <c r="Z63" i="2"/>
  <c r="U85" i="2"/>
  <c r="U77" i="2"/>
  <c r="T58" i="2"/>
  <c r="T276" i="1"/>
  <c r="Q97" i="2"/>
  <c r="R97" i="2" s="1"/>
  <c r="S97" i="2" s="1"/>
  <c r="Z91" i="2"/>
  <c r="Z90" i="1"/>
  <c r="Y9" i="1"/>
  <c r="Y289" i="1" s="1"/>
  <c r="AB26" i="1"/>
  <c r="AB109" i="1"/>
  <c r="AB21" i="2"/>
  <c r="AC30" i="1"/>
  <c r="AA35" i="2"/>
  <c r="AA40" i="2"/>
  <c r="AA67" i="2" s="1"/>
  <c r="AA9" i="2"/>
  <c r="AA45" i="2"/>
  <c r="AA70" i="2" s="1"/>
  <c r="AA81" i="2"/>
  <c r="V270" i="1"/>
  <c r="U300" i="1"/>
  <c r="V76" i="2"/>
  <c r="V89" i="2"/>
  <c r="V90" i="2" s="1"/>
  <c r="X306" i="1" l="1"/>
  <c r="Y31" i="2"/>
  <c r="Y48" i="2" s="1"/>
  <c r="Y84" i="2" s="1"/>
  <c r="W260" i="1"/>
  <c r="W56" i="2" s="1"/>
  <c r="W89" i="2" s="1"/>
  <c r="W90" i="2" s="1"/>
  <c r="X262" i="1"/>
  <c r="X295" i="1" s="1"/>
  <c r="X297" i="1" s="1"/>
  <c r="X298" i="1" s="1"/>
  <c r="X198" i="1"/>
  <c r="X259" i="1" s="1"/>
  <c r="X258" i="1"/>
  <c r="X267" i="1" s="1"/>
  <c r="X276" i="1" s="1"/>
  <c r="X280" i="1" s="1"/>
  <c r="Y197" i="1"/>
  <c r="Y261" i="1" s="1"/>
  <c r="Y266" i="1" s="1"/>
  <c r="Y299" i="1" s="1"/>
  <c r="R98" i="2"/>
  <c r="S98" i="2" s="1"/>
  <c r="N28" i="6"/>
  <c r="N44" i="6" s="1"/>
  <c r="AA71" i="2"/>
  <c r="AA68" i="2"/>
  <c r="V85" i="2"/>
  <c r="V77" i="2"/>
  <c r="AC21" i="2"/>
  <c r="AC26" i="1"/>
  <c r="AD30" i="1"/>
  <c r="AC109" i="1"/>
  <c r="Y306" i="1"/>
  <c r="AA90" i="1"/>
  <c r="Z9" i="1"/>
  <c r="Z289" i="1" s="1"/>
  <c r="T280" i="1"/>
  <c r="T282" i="1" s="1"/>
  <c r="U282" i="1" s="1"/>
  <c r="V282" i="1" s="1"/>
  <c r="T277" i="1"/>
  <c r="U277" i="1" s="1"/>
  <c r="V277" i="1" s="1"/>
  <c r="AA63" i="2"/>
  <c r="Z95" i="2"/>
  <c r="Z64" i="2"/>
  <c r="Z182" i="1" s="1"/>
  <c r="Z183" i="1" s="1"/>
  <c r="AB81" i="2"/>
  <c r="AB35" i="2"/>
  <c r="AB9" i="2"/>
  <c r="AB40" i="2"/>
  <c r="AB67" i="2" s="1"/>
  <c r="AB45" i="2"/>
  <c r="AB70" i="2" s="1"/>
  <c r="X103" i="2"/>
  <c r="T76" i="2"/>
  <c r="T99" i="2"/>
  <c r="U99" i="2" s="1"/>
  <c r="V99" i="2" s="1"/>
  <c r="V300" i="1"/>
  <c r="W270" i="1"/>
  <c r="AB253" i="1"/>
  <c r="AB210" i="1"/>
  <c r="AB204" i="1" s="1"/>
  <c r="AA91" i="2"/>
  <c r="U104" i="2"/>
  <c r="U88" i="2"/>
  <c r="Y262" i="1" l="1"/>
  <c r="Y295" i="1" s="1"/>
  <c r="Y297" i="1" s="1"/>
  <c r="Y298" i="1" s="1"/>
  <c r="Z31" i="2"/>
  <c r="Z306" i="1" s="1"/>
  <c r="X260" i="1"/>
  <c r="X56" i="2" s="1"/>
  <c r="X89" i="2" s="1"/>
  <c r="X90" i="2" s="1"/>
  <c r="Y258" i="1"/>
  <c r="Y267" i="1" s="1"/>
  <c r="Y276" i="1" s="1"/>
  <c r="Y280" i="1" s="1"/>
  <c r="Y198" i="1"/>
  <c r="Y260" i="1" s="1"/>
  <c r="Y56" i="2" s="1"/>
  <c r="Z197" i="1"/>
  <c r="Z198" i="1" s="1"/>
  <c r="AB71" i="2"/>
  <c r="AB68" i="2"/>
  <c r="AB91" i="2"/>
  <c r="AA95" i="2"/>
  <c r="AB63" i="2"/>
  <c r="AA64" i="2"/>
  <c r="AA182" i="1" s="1"/>
  <c r="AA183" i="1" s="1"/>
  <c r="AB90" i="1"/>
  <c r="AA9" i="1"/>
  <c r="AA289" i="1" s="1"/>
  <c r="AC253" i="1"/>
  <c r="AC210" i="1"/>
  <c r="AC204" i="1" s="1"/>
  <c r="T85" i="2"/>
  <c r="T77" i="2"/>
  <c r="Y103" i="2"/>
  <c r="AD21" i="2"/>
  <c r="AD26" i="1"/>
  <c r="AE30" i="1"/>
  <c r="AD109" i="1"/>
  <c r="V104" i="2"/>
  <c r="V88" i="2"/>
  <c r="W273" i="1"/>
  <c r="W300" i="1"/>
  <c r="X270" i="1"/>
  <c r="AC81" i="2"/>
  <c r="AC35" i="2"/>
  <c r="AC40" i="2"/>
  <c r="AC67" i="2" s="1"/>
  <c r="AC45" i="2"/>
  <c r="AC70" i="2" s="1"/>
  <c r="AC9" i="2"/>
  <c r="Z48" i="2" l="1"/>
  <c r="Z84" i="2" s="1"/>
  <c r="Z103" i="2" s="1"/>
  <c r="X76" i="2"/>
  <c r="X77" i="2" s="1"/>
  <c r="Y259" i="1"/>
  <c r="AA31" i="2"/>
  <c r="AA48" i="2" s="1"/>
  <c r="AA84" i="2" s="1"/>
  <c r="Z261" i="1"/>
  <c r="Z266" i="1" s="1"/>
  <c r="Z299" i="1" s="1"/>
  <c r="Z262" i="1"/>
  <c r="Z295" i="1" s="1"/>
  <c r="Z297" i="1" s="1"/>
  <c r="Z298" i="1" s="1"/>
  <c r="Z258" i="1"/>
  <c r="Z267" i="1" s="1"/>
  <c r="AA197" i="1"/>
  <c r="AA258" i="1" s="1"/>
  <c r="AA267" i="1" s="1"/>
  <c r="AA276" i="1" s="1"/>
  <c r="AA280" i="1" s="1"/>
  <c r="AC68" i="2"/>
  <c r="AC71" i="2"/>
  <c r="AD45" i="2"/>
  <c r="AD70" i="2" s="1"/>
  <c r="AD81" i="2"/>
  <c r="AD40" i="2"/>
  <c r="AD67" i="2" s="1"/>
  <c r="AD9" i="2"/>
  <c r="AD35" i="2"/>
  <c r="W58" i="2"/>
  <c r="W276" i="1"/>
  <c r="Z259" i="1"/>
  <c r="Z260" i="1"/>
  <c r="Z56" i="2" s="1"/>
  <c r="AB31" i="2"/>
  <c r="AD210" i="1"/>
  <c r="AD204" i="1" s="1"/>
  <c r="AD253" i="1"/>
  <c r="T104" i="2"/>
  <c r="T106" i="2" s="1"/>
  <c r="U106" i="2" s="1"/>
  <c r="V106" i="2" s="1"/>
  <c r="T88" i="2"/>
  <c r="T97" i="2"/>
  <c r="U97" i="2" s="1"/>
  <c r="V97" i="2" s="1"/>
  <c r="T98" i="2"/>
  <c r="U98" i="2" s="1"/>
  <c r="V98" i="2" s="1"/>
  <c r="AC90" i="1"/>
  <c r="AB9" i="1"/>
  <c r="AB289" i="1" s="1"/>
  <c r="Y76" i="2"/>
  <c r="Y89" i="2"/>
  <c r="Y90" i="2" s="1"/>
  <c r="AE109" i="1"/>
  <c r="AE26" i="1"/>
  <c r="AF30" i="1"/>
  <c r="AE21" i="2"/>
  <c r="AC91" i="2"/>
  <c r="X300" i="1"/>
  <c r="Y270" i="1"/>
  <c r="AB95" i="2"/>
  <c r="AC63" i="2"/>
  <c r="AB64" i="2"/>
  <c r="AB182" i="1" s="1"/>
  <c r="AB183" i="1" s="1"/>
  <c r="X85" i="2" l="1"/>
  <c r="X104" i="2" s="1"/>
  <c r="AA306" i="1"/>
  <c r="AA262" i="1"/>
  <c r="AA295" i="1" s="1"/>
  <c r="AA297" i="1" s="1"/>
  <c r="AA298" i="1" s="1"/>
  <c r="AA261" i="1"/>
  <c r="AA266" i="1" s="1"/>
  <c r="AA299" i="1" s="1"/>
  <c r="AA198" i="1"/>
  <c r="AA259" i="1" s="1"/>
  <c r="AB197" i="1"/>
  <c r="AB258" i="1" s="1"/>
  <c r="AB267" i="1" s="1"/>
  <c r="AB276" i="1" s="1"/>
  <c r="AB280" i="1" s="1"/>
  <c r="AD71" i="2"/>
  <c r="AD68" i="2"/>
  <c r="AE253" i="1"/>
  <c r="AE210" i="1"/>
  <c r="AE204" i="1" s="1"/>
  <c r="AD90" i="1"/>
  <c r="AC9" i="1"/>
  <c r="AC289" i="1" s="1"/>
  <c r="Z89" i="2"/>
  <c r="Z90" i="2" s="1"/>
  <c r="AA103" i="2"/>
  <c r="AE81" i="2"/>
  <c r="AE45" i="2"/>
  <c r="AE70" i="2" s="1"/>
  <c r="AE40" i="2"/>
  <c r="AE67" i="2" s="1"/>
  <c r="AE35" i="2"/>
  <c r="AE9" i="2"/>
  <c r="AD91" i="2"/>
  <c r="AC95" i="2"/>
  <c r="O51" i="6" s="1"/>
  <c r="AC64" i="2"/>
  <c r="AC182" i="1" s="1"/>
  <c r="AC183" i="1" s="1"/>
  <c r="AD63" i="2"/>
  <c r="Z270" i="1"/>
  <c r="Y300" i="1"/>
  <c r="AF26" i="1"/>
  <c r="AF21" i="2"/>
  <c r="AG30" i="1"/>
  <c r="AF109" i="1"/>
  <c r="Y85" i="2"/>
  <c r="Y77" i="2"/>
  <c r="W280" i="1"/>
  <c r="W282" i="1" s="1"/>
  <c r="X282" i="1" s="1"/>
  <c r="Y282" i="1" s="1"/>
  <c r="W277" i="1"/>
  <c r="X277" i="1" s="1"/>
  <c r="Y277" i="1" s="1"/>
  <c r="AB306" i="1"/>
  <c r="AB48" i="2"/>
  <c r="AB84" i="2" s="1"/>
  <c r="W76" i="2"/>
  <c r="W99" i="2"/>
  <c r="X99" i="2" s="1"/>
  <c r="Y99" i="2" s="1"/>
  <c r="X88" i="2" l="1"/>
  <c r="AA260" i="1"/>
  <c r="AA56" i="2" s="1"/>
  <c r="AA89" i="2" s="1"/>
  <c r="AA90" i="2" s="1"/>
  <c r="AC31" i="2"/>
  <c r="AC306" i="1" s="1"/>
  <c r="AB261" i="1"/>
  <c r="AB266" i="1" s="1"/>
  <c r="AB299" i="1" s="1"/>
  <c r="AB262" i="1"/>
  <c r="AB295" i="1" s="1"/>
  <c r="AB297" i="1" s="1"/>
  <c r="AB298" i="1" s="1"/>
  <c r="AB198" i="1"/>
  <c r="AD31" i="2" s="1"/>
  <c r="AC197" i="1"/>
  <c r="AC258" i="1" s="1"/>
  <c r="AC267" i="1" s="1"/>
  <c r="AE68" i="2"/>
  <c r="AE71" i="2"/>
  <c r="AG109" i="1"/>
  <c r="AG21" i="2"/>
  <c r="AH30" i="1"/>
  <c r="AG26" i="1"/>
  <c r="Z300" i="1"/>
  <c r="AA270" i="1"/>
  <c r="Z273" i="1"/>
  <c r="AE91" i="2"/>
  <c r="AE90" i="1"/>
  <c r="AD9" i="1"/>
  <c r="AD289" i="1" s="1"/>
  <c r="AF35" i="2"/>
  <c r="AF81" i="2"/>
  <c r="AF45" i="2"/>
  <c r="AF70" i="2" s="1"/>
  <c r="AF9" i="2"/>
  <c r="AF40" i="2"/>
  <c r="AF67" i="2" s="1"/>
  <c r="AE63" i="2"/>
  <c r="AD95" i="2"/>
  <c r="AD64" i="2"/>
  <c r="AD182" i="1" s="1"/>
  <c r="AD183" i="1" s="1"/>
  <c r="Y104" i="2"/>
  <c r="Y88" i="2"/>
  <c r="W77" i="2"/>
  <c r="W85" i="2"/>
  <c r="AB103" i="2"/>
  <c r="AF253" i="1"/>
  <c r="AF210" i="1"/>
  <c r="AF204" i="1" s="1"/>
  <c r="AC48" i="2" l="1"/>
  <c r="AC84" i="2" s="1"/>
  <c r="AC103" i="2" s="1"/>
  <c r="AA76" i="2"/>
  <c r="AA77" i="2" s="1"/>
  <c r="AB259" i="1"/>
  <c r="AB260" i="1"/>
  <c r="AB56" i="2" s="1"/>
  <c r="AB89" i="2" s="1"/>
  <c r="AB90" i="2" s="1"/>
  <c r="AC262" i="1"/>
  <c r="AC295" i="1" s="1"/>
  <c r="AC297" i="1" s="1"/>
  <c r="AC298" i="1" s="1"/>
  <c r="AC261" i="1"/>
  <c r="AC266" i="1" s="1"/>
  <c r="AC299" i="1" s="1"/>
  <c r="AC198" i="1"/>
  <c r="AC259" i="1" s="1"/>
  <c r="AD197" i="1"/>
  <c r="AD198" i="1" s="1"/>
  <c r="AF68" i="2"/>
  <c r="AF71" i="2"/>
  <c r="AF90" i="1"/>
  <c r="AE9" i="1"/>
  <c r="AE289" i="1" s="1"/>
  <c r="AA300" i="1"/>
  <c r="AB270" i="1"/>
  <c r="AG9" i="2"/>
  <c r="AG35" i="2"/>
  <c r="AG45" i="2"/>
  <c r="AG70" i="2" s="1"/>
  <c r="AG81" i="2"/>
  <c r="AG40" i="2"/>
  <c r="AG67" i="2" s="1"/>
  <c r="W104" i="2"/>
  <c r="W106" i="2" s="1"/>
  <c r="X106" i="2" s="1"/>
  <c r="Y106" i="2" s="1"/>
  <c r="W88" i="2"/>
  <c r="W98" i="2"/>
  <c r="X98" i="2" s="1"/>
  <c r="Y98" i="2" s="1"/>
  <c r="W97" i="2"/>
  <c r="X97" i="2" s="1"/>
  <c r="Y97" i="2" s="1"/>
  <c r="AG253" i="1"/>
  <c r="AG210" i="1"/>
  <c r="AG204" i="1" s="1"/>
  <c r="AE64" i="2"/>
  <c r="AE182" i="1" s="1"/>
  <c r="AE183" i="1" s="1"/>
  <c r="AE95" i="2"/>
  <c r="AF63" i="2"/>
  <c r="AD306" i="1"/>
  <c r="AD48" i="2"/>
  <c r="AD84" i="2" s="1"/>
  <c r="AF91" i="2"/>
  <c r="Z58" i="2"/>
  <c r="Z276" i="1"/>
  <c r="AH21" i="2"/>
  <c r="AI30" i="1"/>
  <c r="AH109" i="1"/>
  <c r="AH26" i="1"/>
  <c r="AB76" i="2" l="1"/>
  <c r="AB77" i="2" s="1"/>
  <c r="AA85" i="2"/>
  <c r="AA88" i="2" s="1"/>
  <c r="AC260" i="1"/>
  <c r="AC56" i="2" s="1"/>
  <c r="AC89" i="2" s="1"/>
  <c r="AC90" i="2" s="1"/>
  <c r="AE31" i="2"/>
  <c r="AE306" i="1" s="1"/>
  <c r="AD261" i="1"/>
  <c r="AD266" i="1" s="1"/>
  <c r="AD299" i="1" s="1"/>
  <c r="AD258" i="1"/>
  <c r="AD267" i="1" s="1"/>
  <c r="AD276" i="1" s="1"/>
  <c r="AD280" i="1" s="1"/>
  <c r="AD262" i="1"/>
  <c r="AD295" i="1" s="1"/>
  <c r="AD297" i="1" s="1"/>
  <c r="AD298" i="1" s="1"/>
  <c r="AE197" i="1"/>
  <c r="AE262" i="1" s="1"/>
  <c r="AE295" i="1" s="1"/>
  <c r="AE297" i="1" s="1"/>
  <c r="AG68" i="2"/>
  <c r="AG71" i="2"/>
  <c r="Z76" i="2"/>
  <c r="Z99" i="2"/>
  <c r="AA99" i="2" s="1"/>
  <c r="AB99" i="2" s="1"/>
  <c r="AD103" i="2"/>
  <c r="AA104" i="2"/>
  <c r="AG91" i="2"/>
  <c r="AI21" i="2"/>
  <c r="AI109" i="1"/>
  <c r="AJ30" i="1"/>
  <c r="AI26" i="1"/>
  <c r="AF64" i="2"/>
  <c r="AF182" i="1" s="1"/>
  <c r="AF183" i="1" s="1"/>
  <c r="AF95" i="2"/>
  <c r="AG63" i="2"/>
  <c r="AG90" i="1"/>
  <c r="AF9" i="1"/>
  <c r="AF289" i="1" s="1"/>
  <c r="AD259" i="1"/>
  <c r="AF31" i="2"/>
  <c r="AD260" i="1"/>
  <c r="AD56" i="2" s="1"/>
  <c r="AH81" i="2"/>
  <c r="AH9" i="2"/>
  <c r="AH45" i="2"/>
  <c r="AH70" i="2" s="1"/>
  <c r="AH40" i="2"/>
  <c r="AH67" i="2" s="1"/>
  <c r="AH35" i="2"/>
  <c r="AB300" i="1"/>
  <c r="AC270" i="1"/>
  <c r="AH210" i="1"/>
  <c r="AH204" i="1" s="1"/>
  <c r="AH253" i="1"/>
  <c r="Z280" i="1"/>
  <c r="Z282" i="1" s="1"/>
  <c r="AA282" i="1" s="1"/>
  <c r="AB282" i="1" s="1"/>
  <c r="Z277" i="1"/>
  <c r="AA277" i="1" s="1"/>
  <c r="AB277" i="1" s="1"/>
  <c r="AB85" i="2" l="1"/>
  <c r="AE48" i="2"/>
  <c r="AE84" i="2" s="1"/>
  <c r="AE298" i="1"/>
  <c r="AE261" i="1"/>
  <c r="AE266" i="1" s="1"/>
  <c r="AE299" i="1" s="1"/>
  <c r="AE198" i="1"/>
  <c r="AE260" i="1" s="1"/>
  <c r="AE56" i="2" s="1"/>
  <c r="AE258" i="1"/>
  <c r="AE267" i="1" s="1"/>
  <c r="AE276" i="1" s="1"/>
  <c r="AE280" i="1" s="1"/>
  <c r="AF197" i="1"/>
  <c r="AF261" i="1" s="1"/>
  <c r="AF266" i="1" s="1"/>
  <c r="AF299" i="1" s="1"/>
  <c r="AH68" i="2"/>
  <c r="AH71" i="2"/>
  <c r="AJ21" i="2"/>
  <c r="AJ26" i="1"/>
  <c r="AK30" i="1"/>
  <c r="AJ109" i="1"/>
  <c r="AD270" i="1"/>
  <c r="AC273" i="1"/>
  <c r="AC300" i="1"/>
  <c r="AG95" i="2"/>
  <c r="AH63" i="2"/>
  <c r="AG64" i="2"/>
  <c r="AG182" i="1" s="1"/>
  <c r="AG183" i="1" s="1"/>
  <c r="AI253" i="1"/>
  <c r="AI210" i="1"/>
  <c r="AI204" i="1" s="1"/>
  <c r="Z85" i="2"/>
  <c r="Z77" i="2"/>
  <c r="AH91" i="2"/>
  <c r="AD76" i="2"/>
  <c r="AD89" i="2"/>
  <c r="AD90" i="2" s="1"/>
  <c r="AH90" i="1"/>
  <c r="AG9" i="1"/>
  <c r="AG289" i="1" s="1"/>
  <c r="AI35" i="2"/>
  <c r="AI45" i="2"/>
  <c r="AI70" i="2" s="1"/>
  <c r="AI40" i="2"/>
  <c r="AI67" i="2" s="1"/>
  <c r="AI9" i="2"/>
  <c r="AI81" i="2"/>
  <c r="AE103" i="2"/>
  <c r="AF306" i="1"/>
  <c r="AF48" i="2"/>
  <c r="AF84" i="2" s="1"/>
  <c r="AB104" i="2"/>
  <c r="AB88" i="2"/>
  <c r="AG31" i="2" l="1"/>
  <c r="AG48" i="2" s="1"/>
  <c r="AG84" i="2" s="1"/>
  <c r="AE259" i="1"/>
  <c r="AF198" i="1"/>
  <c r="AF260" i="1" s="1"/>
  <c r="AF56" i="2" s="1"/>
  <c r="AF262" i="1"/>
  <c r="AF295" i="1" s="1"/>
  <c r="AF297" i="1" s="1"/>
  <c r="AF298" i="1" s="1"/>
  <c r="AF258" i="1"/>
  <c r="AF267" i="1" s="1"/>
  <c r="AG197" i="1"/>
  <c r="AG198" i="1" s="1"/>
  <c r="AI68" i="2"/>
  <c r="AI71" i="2"/>
  <c r="Z104" i="2"/>
  <c r="Z106" i="2" s="1"/>
  <c r="AA106" i="2" s="1"/>
  <c r="AB106" i="2" s="1"/>
  <c r="Z88" i="2"/>
  <c r="Z97" i="2"/>
  <c r="AA97" i="2" s="1"/>
  <c r="AB97" i="2" s="1"/>
  <c r="Z98" i="2"/>
  <c r="AA98" i="2" s="1"/>
  <c r="AB98" i="2" s="1"/>
  <c r="AG306" i="1"/>
  <c r="AH95" i="2"/>
  <c r="AH64" i="2"/>
  <c r="AH182" i="1" s="1"/>
  <c r="AH183" i="1" s="1"/>
  <c r="AI63" i="2"/>
  <c r="AD300" i="1"/>
  <c r="AE270" i="1"/>
  <c r="AH9" i="1"/>
  <c r="AH289" i="1" s="1"/>
  <c r="AI90" i="1"/>
  <c r="AJ45" i="2"/>
  <c r="AJ70" i="2" s="1"/>
  <c r="AJ40" i="2"/>
  <c r="AJ67" i="2" s="1"/>
  <c r="AJ9" i="2"/>
  <c r="AJ35" i="2"/>
  <c r="AJ81" i="2"/>
  <c r="AI91" i="2"/>
  <c r="AF103" i="2"/>
  <c r="AE76" i="2"/>
  <c r="AE89" i="2"/>
  <c r="AE90" i="2" s="1"/>
  <c r="AJ253" i="1"/>
  <c r="AJ210" i="1"/>
  <c r="AJ204" i="1" s="1"/>
  <c r="AD85" i="2"/>
  <c r="AD77" i="2"/>
  <c r="AC58" i="2"/>
  <c r="AC276" i="1"/>
  <c r="AL30" i="1"/>
  <c r="AK21" i="2"/>
  <c r="AK26" i="1"/>
  <c r="AK109" i="1"/>
  <c r="AG262" i="1" l="1"/>
  <c r="AG295" i="1" s="1"/>
  <c r="AG297" i="1" s="1"/>
  <c r="AG298" i="1" s="1"/>
  <c r="AF259" i="1"/>
  <c r="AH31" i="2"/>
  <c r="AH48" i="2" s="1"/>
  <c r="AH84" i="2" s="1"/>
  <c r="AG261" i="1"/>
  <c r="AG266" i="1" s="1"/>
  <c r="AG299" i="1" s="1"/>
  <c r="AG258" i="1"/>
  <c r="AG267" i="1" s="1"/>
  <c r="AG276" i="1" s="1"/>
  <c r="AG280" i="1" s="1"/>
  <c r="AH197" i="1"/>
  <c r="AH262" i="1" s="1"/>
  <c r="AH295" i="1" s="1"/>
  <c r="AH297" i="1" s="1"/>
  <c r="AJ68" i="2"/>
  <c r="AJ71" i="2"/>
  <c r="AC76" i="2"/>
  <c r="AC99" i="2"/>
  <c r="AD99" i="2" s="1"/>
  <c r="AE99" i="2" s="1"/>
  <c r="AG103" i="2"/>
  <c r="AF89" i="2"/>
  <c r="AF90" i="2" s="1"/>
  <c r="AK35" i="2"/>
  <c r="AK9" i="2"/>
  <c r="AK40" i="2"/>
  <c r="AK67" i="2" s="1"/>
  <c r="AK45" i="2"/>
  <c r="AK70" i="2" s="1"/>
  <c r="AK81" i="2"/>
  <c r="AJ91" i="2"/>
  <c r="AI9" i="1"/>
  <c r="AI289" i="1" s="1"/>
  <c r="AJ90" i="1"/>
  <c r="AJ63" i="2"/>
  <c r="AI64" i="2"/>
  <c r="AI182" i="1" s="1"/>
  <c r="AI183" i="1" s="1"/>
  <c r="AI95" i="2"/>
  <c r="AE77" i="2"/>
  <c r="AE85" i="2"/>
  <c r="AL109" i="1"/>
  <c r="AM30" i="1"/>
  <c r="AL21" i="2"/>
  <c r="AL26" i="1"/>
  <c r="AD104" i="2"/>
  <c r="AD88" i="2"/>
  <c r="AK253" i="1"/>
  <c r="AK210" i="1"/>
  <c r="AK204" i="1" s="1"/>
  <c r="AC280" i="1"/>
  <c r="AC282" i="1" s="1"/>
  <c r="AD282" i="1" s="1"/>
  <c r="AE282" i="1" s="1"/>
  <c r="AC277" i="1"/>
  <c r="AD277" i="1" s="1"/>
  <c r="AE277" i="1" s="1"/>
  <c r="AG260" i="1"/>
  <c r="AG56" i="2" s="1"/>
  <c r="AG259" i="1"/>
  <c r="AI31" i="2"/>
  <c r="AE300" i="1"/>
  <c r="AF270" i="1"/>
  <c r="AH306" i="1" l="1"/>
  <c r="AH298" i="1"/>
  <c r="AH258" i="1"/>
  <c r="AH267" i="1" s="1"/>
  <c r="AH276" i="1" s="1"/>
  <c r="AH280" i="1" s="1"/>
  <c r="AH261" i="1"/>
  <c r="AH266" i="1" s="1"/>
  <c r="AH299" i="1" s="1"/>
  <c r="AH198" i="1"/>
  <c r="AH260" i="1" s="1"/>
  <c r="AH56" i="2" s="1"/>
  <c r="AI197" i="1"/>
  <c r="AI261" i="1" s="1"/>
  <c r="AI266" i="1" s="1"/>
  <c r="AI299" i="1" s="1"/>
  <c r="AK71" i="2"/>
  <c r="AK68" i="2"/>
  <c r="AL253" i="1"/>
  <c r="AL210" i="1"/>
  <c r="AL204" i="1" s="1"/>
  <c r="AH103" i="2"/>
  <c r="AJ64" i="2"/>
  <c r="AJ182" i="1" s="1"/>
  <c r="AJ183" i="1" s="1"/>
  <c r="AJ95" i="2"/>
  <c r="AK63" i="2"/>
  <c r="AC85" i="2"/>
  <c r="AC77" i="2"/>
  <c r="AI306" i="1"/>
  <c r="AI48" i="2"/>
  <c r="AI84" i="2" s="1"/>
  <c r="AF300" i="1"/>
  <c r="AF273" i="1"/>
  <c r="AG270" i="1"/>
  <c r="AG76" i="2"/>
  <c r="AG89" i="2"/>
  <c r="AG90" i="2" s="1"/>
  <c r="AL40" i="2"/>
  <c r="AL67" i="2" s="1"/>
  <c r="AL35" i="2"/>
  <c r="AL45" i="2"/>
  <c r="AL70" i="2" s="1"/>
  <c r="AL81" i="2"/>
  <c r="AL9" i="2"/>
  <c r="AE104" i="2"/>
  <c r="AE88" i="2"/>
  <c r="AJ9" i="1"/>
  <c r="AJ289" i="1" s="1"/>
  <c r="AK90" i="1"/>
  <c r="AK91" i="2"/>
  <c r="AM26" i="1"/>
  <c r="AM109" i="1"/>
  <c r="AM21" i="2"/>
  <c r="AN30" i="1"/>
  <c r="AH259" i="1" l="1"/>
  <c r="AI198" i="1"/>
  <c r="AI259" i="1" s="1"/>
  <c r="AJ31" i="2"/>
  <c r="AJ48" i="2" s="1"/>
  <c r="AJ84" i="2" s="1"/>
  <c r="AI262" i="1"/>
  <c r="AI295" i="1" s="1"/>
  <c r="AI297" i="1" s="1"/>
  <c r="AI298" i="1" s="1"/>
  <c r="AI258" i="1"/>
  <c r="AI267" i="1" s="1"/>
  <c r="AJ197" i="1"/>
  <c r="AJ262" i="1" s="1"/>
  <c r="AJ295" i="1" s="1"/>
  <c r="AJ297" i="1" s="1"/>
  <c r="AL71" i="2"/>
  <c r="AL68" i="2"/>
  <c r="AG77" i="2"/>
  <c r="AG85" i="2"/>
  <c r="AI103" i="2"/>
  <c r="AC104" i="2"/>
  <c r="AC106" i="2" s="1"/>
  <c r="AD106" i="2" s="1"/>
  <c r="AE106" i="2" s="1"/>
  <c r="AC88" i="2"/>
  <c r="AC97" i="2"/>
  <c r="AD97" i="2" s="1"/>
  <c r="AE97" i="2" s="1"/>
  <c r="AC98" i="2"/>
  <c r="AN109" i="1"/>
  <c r="AN21" i="2"/>
  <c r="AN26" i="1"/>
  <c r="AO30" i="1"/>
  <c r="AM45" i="2"/>
  <c r="AM70" i="2" s="1"/>
  <c r="AM9" i="2"/>
  <c r="AM40" i="2"/>
  <c r="AM67" i="2" s="1"/>
  <c r="AM81" i="2"/>
  <c r="AM35" i="2"/>
  <c r="AM210" i="1"/>
  <c r="AM204" i="1" s="1"/>
  <c r="AM253" i="1"/>
  <c r="AL91" i="2"/>
  <c r="AG300" i="1"/>
  <c r="AH270" i="1"/>
  <c r="AL63" i="2"/>
  <c r="AK95" i="2"/>
  <c r="AK64" i="2"/>
  <c r="AK182" i="1" s="1"/>
  <c r="AK183" i="1" s="1"/>
  <c r="AH76" i="2"/>
  <c r="AH89" i="2"/>
  <c r="AH90" i="2" s="1"/>
  <c r="AL90" i="1"/>
  <c r="AK9" i="1"/>
  <c r="AK289" i="1" s="1"/>
  <c r="AF58" i="2"/>
  <c r="AF276" i="1"/>
  <c r="AI260" i="1" l="1"/>
  <c r="AI56" i="2" s="1"/>
  <c r="AJ306" i="1"/>
  <c r="AK31" i="2"/>
  <c r="AK48" i="2" s="1"/>
  <c r="AK84" i="2" s="1"/>
  <c r="AJ298" i="1"/>
  <c r="AJ198" i="1"/>
  <c r="AL31" i="2" s="1"/>
  <c r="AJ261" i="1"/>
  <c r="AJ266" i="1" s="1"/>
  <c r="AJ299" i="1" s="1"/>
  <c r="AJ258" i="1"/>
  <c r="AJ267" i="1" s="1"/>
  <c r="AJ276" i="1" s="1"/>
  <c r="AJ280" i="1" s="1"/>
  <c r="AK197" i="1"/>
  <c r="AK198" i="1" s="1"/>
  <c r="AD98" i="2"/>
  <c r="AE98" i="2" s="1"/>
  <c r="O28" i="6"/>
  <c r="O44" i="6" s="1"/>
  <c r="AM71" i="2"/>
  <c r="AM68" i="2"/>
  <c r="AM90" i="1"/>
  <c r="AL9" i="1"/>
  <c r="AL289" i="1" s="1"/>
  <c r="AF280" i="1"/>
  <c r="AF282" i="1" s="1"/>
  <c r="AG282" i="1" s="1"/>
  <c r="AH282" i="1" s="1"/>
  <c r="AF277" i="1"/>
  <c r="AG277" i="1" s="1"/>
  <c r="AH277" i="1" s="1"/>
  <c r="AL64" i="2"/>
  <c r="AL182" i="1" s="1"/>
  <c r="AL183" i="1" s="1"/>
  <c r="AL95" i="2"/>
  <c r="AM63" i="2"/>
  <c r="AG104" i="2"/>
  <c r="AG88" i="2"/>
  <c r="AF76" i="2"/>
  <c r="AF99" i="2"/>
  <c r="AG99" i="2" s="1"/>
  <c r="AH99" i="2" s="1"/>
  <c r="AH85" i="2"/>
  <c r="AH77" i="2"/>
  <c r="AI270" i="1"/>
  <c r="AH300" i="1"/>
  <c r="AN40" i="2"/>
  <c r="AN67" i="2" s="1"/>
  <c r="AN45" i="2"/>
  <c r="AN70" i="2" s="1"/>
  <c r="AN9" i="2"/>
  <c r="AN35" i="2"/>
  <c r="AN81" i="2"/>
  <c r="AI89" i="2"/>
  <c r="AI90" i="2" s="1"/>
  <c r="AM91" i="2"/>
  <c r="AN210" i="1"/>
  <c r="AN204" i="1" s="1"/>
  <c r="AN253" i="1"/>
  <c r="AJ103" i="2"/>
  <c r="AO21" i="2"/>
  <c r="AO26" i="1"/>
  <c r="AO109" i="1"/>
  <c r="AK306" i="1" l="1"/>
  <c r="AJ259" i="1"/>
  <c r="AK262" i="1"/>
  <c r="AK295" i="1" s="1"/>
  <c r="AK297" i="1" s="1"/>
  <c r="AK298" i="1" s="1"/>
  <c r="AK258" i="1"/>
  <c r="AK267" i="1" s="1"/>
  <c r="AK276" i="1" s="1"/>
  <c r="AK280" i="1" s="1"/>
  <c r="AK261" i="1"/>
  <c r="AK266" i="1" s="1"/>
  <c r="AK299" i="1" s="1"/>
  <c r="AJ260" i="1"/>
  <c r="AJ56" i="2" s="1"/>
  <c r="AJ76" i="2" s="1"/>
  <c r="AL197" i="1"/>
  <c r="AL198" i="1" s="1"/>
  <c r="AN71" i="2"/>
  <c r="AN68" i="2"/>
  <c r="AN63" i="2"/>
  <c r="AM95" i="2"/>
  <c r="AM64" i="2"/>
  <c r="AM182" i="1" s="1"/>
  <c r="AM183" i="1" s="1"/>
  <c r="AN91" i="2"/>
  <c r="AO210" i="1"/>
  <c r="AO204" i="1" s="1"/>
  <c r="AO253" i="1"/>
  <c r="AJ270" i="1"/>
  <c r="AI273" i="1"/>
  <c r="AI300" i="1"/>
  <c r="AF77" i="2"/>
  <c r="AF85" i="2"/>
  <c r="AM9" i="1"/>
  <c r="AM289" i="1" s="1"/>
  <c r="AN90" i="1"/>
  <c r="AK103" i="2"/>
  <c r="F30" i="6"/>
  <c r="L32" i="7" s="1"/>
  <c r="E23" i="6"/>
  <c r="F25" i="6"/>
  <c r="F29" i="6"/>
  <c r="E29" i="6"/>
  <c r="E34" i="6"/>
  <c r="K36" i="7" s="1"/>
  <c r="E28" i="6"/>
  <c r="F32" i="6"/>
  <c r="L34" i="7" s="1"/>
  <c r="E33" i="6"/>
  <c r="K35" i="7" s="1"/>
  <c r="I32" i="6"/>
  <c r="F28" i="6"/>
  <c r="F33" i="6"/>
  <c r="L35" i="7" s="1"/>
  <c r="E30" i="6"/>
  <c r="K32" i="7" s="1"/>
  <c r="F31" i="6"/>
  <c r="G25" i="6"/>
  <c r="E25" i="6"/>
  <c r="F23" i="6"/>
  <c r="F34" i="6"/>
  <c r="L36" i="7" s="1"/>
  <c r="E31" i="6"/>
  <c r="G30" i="6"/>
  <c r="M32" i="7" s="1"/>
  <c r="I29" i="6"/>
  <c r="G29" i="6"/>
  <c r="H34" i="6"/>
  <c r="N36" i="7" s="1"/>
  <c r="G28" i="6"/>
  <c r="G33" i="6"/>
  <c r="M35" i="7" s="1"/>
  <c r="G31" i="6"/>
  <c r="G23" i="6"/>
  <c r="G34" i="6"/>
  <c r="M36" i="7" s="1"/>
  <c r="H28" i="6"/>
  <c r="H29" i="6"/>
  <c r="I34" i="6"/>
  <c r="H25" i="6"/>
  <c r="I31" i="6"/>
  <c r="I28" i="6"/>
  <c r="I25" i="6"/>
  <c r="I39" i="6" s="1"/>
  <c r="H23" i="6"/>
  <c r="H33" i="6"/>
  <c r="N35" i="7" s="1"/>
  <c r="H31" i="6"/>
  <c r="I33" i="6"/>
  <c r="H30" i="6"/>
  <c r="N32" i="7" s="1"/>
  <c r="I30" i="6"/>
  <c r="AO81" i="2"/>
  <c r="AO9" i="2"/>
  <c r="AO35" i="2"/>
  <c r="AO40" i="2"/>
  <c r="AO67" i="2" s="1"/>
  <c r="AO68" i="2" s="1"/>
  <c r="AO45" i="2"/>
  <c r="AO70" i="2" s="1"/>
  <c r="AO71" i="2" s="1"/>
  <c r="AK260" i="1"/>
  <c r="AK56" i="2" s="1"/>
  <c r="AM31" i="2"/>
  <c r="AK259" i="1"/>
  <c r="AH104" i="2"/>
  <c r="AH88" i="2"/>
  <c r="AL306" i="1"/>
  <c r="AL48" i="2"/>
  <c r="AL84" i="2" s="1"/>
  <c r="AJ89" i="2" l="1"/>
  <c r="AJ90" i="2" s="1"/>
  <c r="AL262" i="1"/>
  <c r="AL295" i="1" s="1"/>
  <c r="AL297" i="1" s="1"/>
  <c r="AL298" i="1" s="1"/>
  <c r="AL258" i="1"/>
  <c r="AL267" i="1" s="1"/>
  <c r="AL261" i="1"/>
  <c r="AL266" i="1" s="1"/>
  <c r="AL299" i="1" s="1"/>
  <c r="AM197" i="1"/>
  <c r="AM262" i="1" s="1"/>
  <c r="AM295" i="1" s="1"/>
  <c r="AM297" i="1" s="1"/>
  <c r="N27" i="7"/>
  <c r="M30" i="7"/>
  <c r="G55" i="6"/>
  <c r="I56" i="6"/>
  <c r="F57" i="6"/>
  <c r="L33" i="7"/>
  <c r="AF104" i="2"/>
  <c r="AF106" i="2" s="1"/>
  <c r="AG106" i="2" s="1"/>
  <c r="AH106" i="2" s="1"/>
  <c r="AF88" i="2"/>
  <c r="AF98" i="2"/>
  <c r="AG98" i="2" s="1"/>
  <c r="AH98" i="2" s="1"/>
  <c r="AF97" i="2"/>
  <c r="AG97" i="2" s="1"/>
  <c r="AH97" i="2" s="1"/>
  <c r="AJ300" i="1"/>
  <c r="AK270" i="1"/>
  <c r="AN95" i="2"/>
  <c r="AO63" i="2"/>
  <c r="AN64" i="2"/>
  <c r="AN182" i="1" s="1"/>
  <c r="AN183" i="1" s="1"/>
  <c r="I42" i="6"/>
  <c r="I44" i="6" s="1"/>
  <c r="E56" i="6"/>
  <c r="K31" i="7"/>
  <c r="AM306" i="1"/>
  <c r="AM48" i="2"/>
  <c r="AM84" i="2" s="1"/>
  <c r="AO91" i="2"/>
  <c r="AL103" i="2"/>
  <c r="AK76" i="2"/>
  <c r="AK89" i="2"/>
  <c r="H57" i="6"/>
  <c r="N33" i="7"/>
  <c r="I55" i="6"/>
  <c r="N31" i="7"/>
  <c r="H56" i="6"/>
  <c r="M33" i="7"/>
  <c r="G57" i="6"/>
  <c r="K27" i="7"/>
  <c r="L31" i="7"/>
  <c r="F56" i="6"/>
  <c r="AO90" i="1"/>
  <c r="AO9" i="1" s="1"/>
  <c r="AN9" i="1"/>
  <c r="AN289" i="1" s="1"/>
  <c r="N30" i="7"/>
  <c r="H55" i="6"/>
  <c r="G56" i="6"/>
  <c r="M31" i="7"/>
  <c r="K33" i="7"/>
  <c r="E57" i="6"/>
  <c r="M27" i="7"/>
  <c r="F36" i="6"/>
  <c r="L38" i="7" s="1"/>
  <c r="L30" i="7"/>
  <c r="F55" i="6"/>
  <c r="K30" i="7"/>
  <c r="E55" i="6"/>
  <c r="L27" i="7"/>
  <c r="AJ77" i="2"/>
  <c r="AJ85" i="2"/>
  <c r="AL260" i="1"/>
  <c r="AL56" i="2" s="1"/>
  <c r="AL259" i="1"/>
  <c r="AN31" i="2"/>
  <c r="AI58" i="2"/>
  <c r="AI276" i="1"/>
  <c r="AK90" i="2" l="1"/>
  <c r="AM298" i="1"/>
  <c r="AM198" i="1"/>
  <c r="AO31" i="2" s="1"/>
  <c r="AM261" i="1"/>
  <c r="AM266" i="1" s="1"/>
  <c r="AM299" i="1" s="1"/>
  <c r="AM258" i="1"/>
  <c r="AM267" i="1" s="1"/>
  <c r="AM276" i="1" s="1"/>
  <c r="AM280" i="1" s="1"/>
  <c r="F39" i="6"/>
  <c r="F51" i="6" s="1"/>
  <c r="AI76" i="2"/>
  <c r="AI99" i="2"/>
  <c r="AJ99" i="2" s="1"/>
  <c r="AK99" i="2" s="1"/>
  <c r="AN306" i="1"/>
  <c r="AN48" i="2"/>
  <c r="AN84" i="2" s="1"/>
  <c r="AK300" i="1"/>
  <c r="AL270" i="1"/>
  <c r="AK77" i="2"/>
  <c r="AK85" i="2"/>
  <c r="AN197" i="1"/>
  <c r="AI280" i="1"/>
  <c r="AI282" i="1" s="1"/>
  <c r="AJ282" i="1" s="1"/>
  <c r="AK282" i="1" s="1"/>
  <c r="AI277" i="1"/>
  <c r="AJ277" i="1" s="1"/>
  <c r="AK277" i="1" s="1"/>
  <c r="AL89" i="2"/>
  <c r="AL90" i="2" s="1"/>
  <c r="AM103" i="2"/>
  <c r="AO95" i="2"/>
  <c r="P51" i="6" s="1"/>
  <c r="AO64" i="2"/>
  <c r="AO182" i="1" s="1"/>
  <c r="AO183" i="1" s="1"/>
  <c r="AJ104" i="2"/>
  <c r="AJ88" i="2"/>
  <c r="E21" i="7"/>
  <c r="AO289" i="1"/>
  <c r="AM259" i="1" l="1"/>
  <c r="AM260" i="1"/>
  <c r="AM56" i="2" s="1"/>
  <c r="AM76" i="2" s="1"/>
  <c r="H32" i="6"/>
  <c r="H36" i="6" s="1"/>
  <c r="L40" i="7"/>
  <c r="G32" i="6"/>
  <c r="AK104" i="2"/>
  <c r="AK88" i="2"/>
  <c r="AO197" i="1"/>
  <c r="E32" i="6"/>
  <c r="AN103" i="2"/>
  <c r="AI77" i="2"/>
  <c r="AI85" i="2"/>
  <c r="AN258" i="1"/>
  <c r="AN267" i="1" s="1"/>
  <c r="AN276" i="1" s="1"/>
  <c r="AN280" i="1" s="1"/>
  <c r="AN261" i="1"/>
  <c r="AN266" i="1" s="1"/>
  <c r="AN299" i="1" s="1"/>
  <c r="AN262" i="1"/>
  <c r="AN295" i="1" s="1"/>
  <c r="AN297" i="1" s="1"/>
  <c r="AN298" i="1" s="1"/>
  <c r="AN198" i="1"/>
  <c r="AO306" i="1"/>
  <c r="AO48" i="2"/>
  <c r="AO84" i="2" s="1"/>
  <c r="AL273" i="1"/>
  <c r="AL300" i="1"/>
  <c r="AM270" i="1"/>
  <c r="AM89" i="2" l="1"/>
  <c r="AM90" i="2" s="1"/>
  <c r="N34" i="7"/>
  <c r="M34" i="7"/>
  <c r="G36" i="6"/>
  <c r="AL58" i="2"/>
  <c r="AL276" i="1"/>
  <c r="AN260" i="1"/>
  <c r="AN56" i="2" s="1"/>
  <c r="AN259" i="1"/>
  <c r="N38" i="7"/>
  <c r="H39" i="6"/>
  <c r="AM300" i="1"/>
  <c r="AN270" i="1"/>
  <c r="AO103" i="2"/>
  <c r="K34" i="7"/>
  <c r="E36" i="6"/>
  <c r="AI104" i="2"/>
  <c r="AI106" i="2" s="1"/>
  <c r="AJ106" i="2" s="1"/>
  <c r="AK106" i="2" s="1"/>
  <c r="AI88" i="2"/>
  <c r="AI98" i="2"/>
  <c r="AJ98" i="2" s="1"/>
  <c r="AK98" i="2" s="1"/>
  <c r="AI97" i="2"/>
  <c r="AJ97" i="2" s="1"/>
  <c r="AK97" i="2" s="1"/>
  <c r="AM77" i="2"/>
  <c r="AM85" i="2"/>
  <c r="AO262" i="1"/>
  <c r="AO295" i="1" s="1"/>
  <c r="AO297" i="1" s="1"/>
  <c r="AO298" i="1" s="1"/>
  <c r="F302" i="1" s="1"/>
  <c r="AO258" i="1"/>
  <c r="AO267" i="1" s="1"/>
  <c r="AO261" i="1"/>
  <c r="AO266" i="1" s="1"/>
  <c r="AO299" i="1" s="1"/>
  <c r="AO198" i="1"/>
  <c r="M38" i="7" l="1"/>
  <c r="G39" i="6"/>
  <c r="AO260" i="1"/>
  <c r="AO56" i="2" s="1"/>
  <c r="AO259" i="1"/>
  <c r="AM104" i="2"/>
  <c r="AM88" i="2"/>
  <c r="AN76" i="2"/>
  <c r="AN89" i="2"/>
  <c r="AN90" i="2" s="1"/>
  <c r="H51" i="6"/>
  <c r="N40" i="7"/>
  <c r="AL280" i="1"/>
  <c r="AL282" i="1" s="1"/>
  <c r="AM282" i="1" s="1"/>
  <c r="AN282" i="1" s="1"/>
  <c r="AL277" i="1"/>
  <c r="AM277" i="1" s="1"/>
  <c r="AN277" i="1" s="1"/>
  <c r="K38" i="7"/>
  <c r="E39" i="6"/>
  <c r="AL76" i="2"/>
  <c r="AL99" i="2"/>
  <c r="AM99" i="2" s="1"/>
  <c r="AN99" i="2" s="1"/>
  <c r="AO270" i="1"/>
  <c r="AN300" i="1"/>
  <c r="M40" i="7" l="1"/>
  <c r="G51" i="6"/>
  <c r="AO300" i="1"/>
  <c r="F303" i="1" s="1"/>
  <c r="F304" i="1" s="1"/>
  <c r="AO273" i="1"/>
  <c r="AL85" i="2"/>
  <c r="AL77" i="2"/>
  <c r="AN85" i="2"/>
  <c r="AN77" i="2"/>
  <c r="AO89" i="2"/>
  <c r="AO90" i="2" s="1"/>
  <c r="K40" i="7"/>
  <c r="F40" i="6"/>
  <c r="E51" i="6"/>
  <c r="E42" i="6"/>
  <c r="K42" i="7" s="1"/>
  <c r="F115" i="2" l="1"/>
  <c r="F114" i="2"/>
  <c r="AN104" i="2"/>
  <c r="AN88" i="2"/>
  <c r="L41" i="7"/>
  <c r="F42" i="6"/>
  <c r="G40" i="6"/>
  <c r="E44" i="6"/>
  <c r="AL104" i="2"/>
  <c r="AL106" i="2" s="1"/>
  <c r="AM106" i="2" s="1"/>
  <c r="AL88" i="2"/>
  <c r="AL98" i="2"/>
  <c r="AM98" i="2" s="1"/>
  <c r="AN98" i="2" s="1"/>
  <c r="AL97" i="2"/>
  <c r="AM97" i="2" s="1"/>
  <c r="AN97" i="2" s="1"/>
  <c r="AO58" i="2"/>
  <c r="AO276" i="1"/>
  <c r="AN106" i="2" l="1"/>
  <c r="K44" i="7"/>
  <c r="E52" i="6"/>
  <c r="N68" i="6"/>
  <c r="N69" i="6"/>
  <c r="N54" i="6"/>
  <c r="AO76" i="2"/>
  <c r="AO99" i="2"/>
  <c r="M41" i="7"/>
  <c r="G42" i="6"/>
  <c r="H40" i="6"/>
  <c r="AO280" i="1"/>
  <c r="AO282" i="1" s="1"/>
  <c r="AO277" i="1"/>
  <c r="L42" i="7"/>
  <c r="F44" i="6"/>
  <c r="M42" i="7" l="1"/>
  <c r="G44" i="6"/>
  <c r="AO85" i="2"/>
  <c r="AO77" i="2"/>
  <c r="O55" i="6"/>
  <c r="N57" i="6"/>
  <c r="N61" i="6"/>
  <c r="N67" i="6"/>
  <c r="N41" i="7"/>
  <c r="H42" i="6"/>
  <c r="O69" i="6"/>
  <c r="O54" i="6"/>
  <c r="F52" i="6"/>
  <c r="O68" i="6"/>
  <c r="L44" i="7"/>
  <c r="P55" i="6" l="1"/>
  <c r="O57" i="6"/>
  <c r="O61" i="6"/>
  <c r="AO104" i="2"/>
  <c r="AO106" i="2" s="1"/>
  <c r="F107" i="2" s="1"/>
  <c r="AO88" i="2"/>
  <c r="AO97" i="2"/>
  <c r="AO98" i="2"/>
  <c r="P28" i="6" s="1"/>
  <c r="P44" i="6" s="1"/>
  <c r="P68" i="6" s="1"/>
  <c r="O67" i="6"/>
  <c r="N42" i="7"/>
  <c r="H44" i="6"/>
  <c r="P54" i="6"/>
  <c r="G52" i="6"/>
  <c r="P69" i="6"/>
  <c r="M44" i="7"/>
  <c r="P57" i="6" l="1"/>
  <c r="P61" i="6"/>
  <c r="P67" i="6"/>
  <c r="H52" i="6"/>
  <c r="N44" i="7"/>
  <c r="F111" i="2"/>
  <c r="F112" i="2"/>
  <c r="F23" i="3" l="1"/>
  <c r="G40" i="3" s="1"/>
  <c r="F34" i="3"/>
  <c r="F108" i="2"/>
  <c r="F109" i="2" s="1"/>
  <c r="F35" i="3" s="1"/>
  <c r="G54" i="7" s="1"/>
  <c r="G52" i="7" l="1"/>
  <c r="F33" i="3"/>
  <c r="F42" i="3" s="1"/>
  <c r="F21" i="3"/>
  <c r="B23" i="3"/>
  <c r="G36" i="3"/>
  <c r="G53" i="7" l="1"/>
  <c r="G56" i="7" s="1"/>
  <c r="B46" i="3"/>
  <c r="B45" i="3"/>
  <c r="H40" i="3"/>
  <c r="G66" i="7"/>
  <c r="G62" i="7"/>
  <c r="G64" i="7" s="1"/>
  <c r="H36" i="3"/>
  <c r="B62" i="7" s="1"/>
  <c r="G42" i="3"/>
  <c r="I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OSS720</author>
    <author>Jens Schleuniger</author>
    <author>René</author>
  </authors>
  <commentList>
    <comment ref="E93" authorId="0" shapeId="0" xr:uid="{00000000-0006-0000-0200-000001000000}">
      <text>
        <r>
          <rPr>
            <b/>
            <sz val="8"/>
            <color indexed="81"/>
            <rFont val="Tahoma"/>
            <family val="2"/>
          </rPr>
          <t>Für-Gründer.de:</t>
        </r>
        <r>
          <rPr>
            <sz val="8"/>
            <color indexed="81"/>
            <rFont val="Tahoma"/>
            <family val="2"/>
          </rPr>
          <t xml:space="preserve">
Bei der Preiskalkulation haben Sie den Rabatt bereits festgelegt!
Das Tool können Sie unter http://www.fuer-gruender.de/wissen/unternehmen-planen/marketing/preis/ runterladen. </t>
        </r>
      </text>
    </comment>
    <comment ref="E94" authorId="1" shapeId="0" xr:uid="{00000000-0006-0000-0200-000002000000}">
      <text>
        <r>
          <rPr>
            <b/>
            <sz val="8"/>
            <color indexed="81"/>
            <rFont val="Tahoma"/>
            <family val="2"/>
          </rPr>
          <t>Für-Gründer.de:</t>
        </r>
        <r>
          <rPr>
            <sz val="8"/>
            <color indexed="81"/>
            <rFont val="Tahoma"/>
            <family val="2"/>
          </rPr>
          <t xml:space="preserve">
Die Umsatzsteuer wird auf fast jeden getätigten Umsatz fällig, also immer dann, wenn Sie waren oder Leistungen verkaufen. Der allgemeine Satz beträgt 19%, der ermäßigte Satz 7% (z.B. für Kunst und Medienberufe, Hotelübernachtungen etc.)</t>
        </r>
      </text>
    </comment>
    <comment ref="E112" authorId="0" shapeId="0" xr:uid="{00000000-0006-0000-0200-000003000000}">
      <text>
        <r>
          <rPr>
            <b/>
            <sz val="8"/>
            <color indexed="81"/>
            <rFont val="Tahoma"/>
            <family val="2"/>
          </rPr>
          <t>Für-Gründer.de:</t>
        </r>
        <r>
          <rPr>
            <sz val="8"/>
            <color indexed="81"/>
            <rFont val="Tahoma"/>
            <family val="2"/>
          </rPr>
          <t xml:space="preserve">
Bitte fragen Sie Ihren Steuerberater, welche Kosten Sie in die GuV miteinrechnen können.  Gründungskosten (wie z.B. Maklergebühr, GmbH Gründungskosten, Eröffnungsfeiern etc.) können Sie beispielsweise direkt geltend machen. Bei Investitionsgütern (wie z.B. bei einem Immobilienkauf oder Einrichtung etc.) ist dies nicht möglich - diese Kosten können in der Regel über x Jahre (Siehe AfA Tabelle) abgeschrieben werden - Sprechen Sie auf jeden Fall mit Ihrem Steuerberater. 
Ps. Steuerberater finden Sie in unserer Dienstleisterdatenbank! 
http://www.fuer-gruender.de/beratung/dienstleister-finden/  </t>
        </r>
      </text>
    </comment>
    <comment ref="E116" authorId="0" shapeId="0" xr:uid="{00000000-0006-0000-0200-000004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17" authorId="0" shapeId="0" xr:uid="{00000000-0006-0000-0200-000005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2" authorId="0" shapeId="0" xr:uid="{00000000-0006-0000-0200-000006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3" authorId="0" shapeId="0" xr:uid="{00000000-0006-0000-0200-000007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28" authorId="0" shapeId="0" xr:uid="{00000000-0006-0000-0200-000008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29" authorId="0" shapeId="0" xr:uid="{00000000-0006-0000-0200-000009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34" authorId="0" shapeId="0" xr:uid="{00000000-0006-0000-0200-00000A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35" authorId="0" shapeId="0" xr:uid="{00000000-0006-0000-0200-00000B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0" authorId="0" shapeId="0" xr:uid="{00000000-0006-0000-0200-00000C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1" authorId="0" shapeId="0" xr:uid="{00000000-0006-0000-0200-00000D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46" authorId="0" shapeId="0" xr:uid="{00000000-0006-0000-0200-00000E000000}">
      <text>
        <r>
          <rPr>
            <b/>
            <sz val="8"/>
            <color indexed="81"/>
            <rFont val="Tahoma"/>
            <family val="2"/>
          </rPr>
          <t xml:space="preserve">Für-Gründer.de:
</t>
        </r>
        <r>
          <rPr>
            <sz val="8"/>
            <color indexed="81"/>
            <rFont val="Tahoma"/>
            <family val="2"/>
          </rPr>
          <t>Entspricht der Einfachheit halber der Absatzmenge. Sie können die Herstellungsmenge aber auch manuell anpassen (einfach überschreiben)</t>
        </r>
      </text>
    </comment>
    <comment ref="E147" authorId="0" shapeId="0" xr:uid="{00000000-0006-0000-0200-00000F000000}">
      <text>
        <r>
          <rPr>
            <b/>
            <sz val="8"/>
            <color indexed="81"/>
            <rFont val="Tahoma"/>
            <family val="2"/>
          </rPr>
          <t>Für-Gründer.de:</t>
        </r>
        <r>
          <rPr>
            <sz val="8"/>
            <color indexed="81"/>
            <rFont val="Tahoma"/>
            <family val="2"/>
          </rPr>
          <t xml:space="preserve">
Haben Sie bei der Preisberechnung bereits berechnet. Das Preisberechnungstool finden Sie bei Für-Gründer.de</t>
        </r>
      </text>
    </comment>
    <comment ref="E158" authorId="0" shapeId="0" xr:uid="{00000000-0006-0000-0200-000010000000}">
      <text>
        <r>
          <rPr>
            <b/>
            <sz val="8"/>
            <color indexed="81"/>
            <rFont val="Tahoma"/>
            <family val="2"/>
          </rPr>
          <t>Für-Gründer.de</t>
        </r>
        <r>
          <rPr>
            <sz val="8"/>
            <color indexed="81"/>
            <rFont val="Tahoma"/>
            <family val="2"/>
          </rPr>
          <t xml:space="preserve">
Kalkulatorisch kann von 25% Lohnnebenkosten ausgegangen werden</t>
        </r>
      </text>
    </comment>
    <comment ref="C160" authorId="0" shapeId="0" xr:uid="{00000000-0006-0000-0200-000011000000}">
      <text>
        <r>
          <rPr>
            <b/>
            <sz val="8"/>
            <color indexed="81"/>
            <rFont val="Tahoma"/>
            <family val="2"/>
          </rPr>
          <t>Für-Gründer.de:</t>
        </r>
        <r>
          <rPr>
            <sz val="8"/>
            <color indexed="81"/>
            <rFont val="Tahoma"/>
            <family val="2"/>
          </rPr>
          <t xml:space="preserve">
Wenn Sie bei Ihrem Unternehmen "angestellt" sind (z.B. bei einer GmbH,oder Aktiengesellschaft), dürfen Sie Ihren eigenen Lohn nicht vergessen! Wenn Sie eine Personengesellschaft gründen, so empfehlen wir Ihnen, Ihre privaten Kosten separat in Ihre Kalkulation miteinzubeziehen und dafür keinen Unternehmerlohn einzutragen (siehe weiter unten).  </t>
        </r>
      </text>
    </comment>
    <comment ref="E161" authorId="0" shapeId="0" xr:uid="{00000000-0006-0000-0200-000012000000}">
      <text>
        <r>
          <rPr>
            <b/>
            <sz val="8"/>
            <color indexed="81"/>
            <rFont val="Tahoma"/>
            <family val="2"/>
          </rPr>
          <t>Für-Gründer.de</t>
        </r>
        <r>
          <rPr>
            <sz val="8"/>
            <color indexed="81"/>
            <rFont val="Tahoma"/>
            <family val="2"/>
          </rPr>
          <t xml:space="preserve">
Kalkulatorisch kann von 25% Lohnnebenkosten ausgegangen werden</t>
        </r>
      </text>
    </comment>
    <comment ref="F171" authorId="2" shapeId="0" xr:uid="{00000000-0006-0000-0200-000013000000}">
      <text>
        <r>
          <rPr>
            <b/>
            <sz val="9"/>
            <color indexed="81"/>
            <rFont val="Tahoma"/>
            <family val="2"/>
          </rPr>
          <t>Für-Gründer.de:</t>
        </r>
        <r>
          <rPr>
            <sz val="9"/>
            <color indexed="81"/>
            <rFont val="Tahoma"/>
            <family val="2"/>
          </rPr>
          <t xml:space="preserve">
Miete und Nebenkosten sind in der Regel ohne Umsatzsteuer zu zahlen. Im Einzelfall kann davon abgewichen werden. Tragen Sie dann bitte direkt oben den Wert inkl. Umsatzsteuer ein.</t>
        </r>
      </text>
    </comment>
    <comment ref="C182" authorId="1" shapeId="0" xr:uid="{00000000-0006-0000-0200-000014000000}">
      <text>
        <r>
          <rPr>
            <b/>
            <sz val="8"/>
            <color indexed="81"/>
            <rFont val="Tahoma"/>
            <family val="2"/>
          </rPr>
          <t>Für-Gründer.de:</t>
        </r>
        <r>
          <rPr>
            <sz val="8"/>
            <color indexed="81"/>
            <rFont val="Tahoma"/>
            <family val="2"/>
          </rPr>
          <t xml:space="preserve">
Der Zinsaufwand für Kredite und Darlehen wird automatisch berechnet, nachdem Sie unter "Liquidität" die Kredite und Darlehen angegeben haben. </t>
        </r>
      </text>
    </comment>
    <comment ref="C193" authorId="1" shapeId="0" xr:uid="{00000000-0006-0000-0200-000015000000}">
      <text>
        <r>
          <rPr>
            <b/>
            <sz val="8"/>
            <color indexed="81"/>
            <rFont val="Tahoma"/>
            <family val="2"/>
          </rPr>
          <t>Für-Gründer.de:</t>
        </r>
        <r>
          <rPr>
            <sz val="8"/>
            <color indexed="81"/>
            <rFont val="Tahoma"/>
            <family val="2"/>
          </rPr>
          <t xml:space="preserve">
Im Gegensatz zu den Gründungskosten, die im ersten Geschäftsjahr in der Regel als Kosten direkt in die GuV fließen, werden Gründungsinvestitionen über mehrere Jahre (je nach AfA Tabelle) abgeschrieben. Die Abschreibungen für die Gründungsinvestitionen berücksichtigen Sie bitte weiter unten.</t>
        </r>
      </text>
    </comment>
    <comment ref="C194" authorId="1" shapeId="0" xr:uid="{00000000-0006-0000-0200-000016000000}">
      <text>
        <r>
          <rPr>
            <b/>
            <sz val="8"/>
            <color indexed="81"/>
            <rFont val="Tahoma"/>
            <family val="2"/>
          </rPr>
          <t>Für-Gründer.de:</t>
        </r>
        <r>
          <rPr>
            <sz val="8"/>
            <color indexed="81"/>
            <rFont val="Tahoma"/>
            <family val="2"/>
          </rPr>
          <t xml:space="preserve">
Bitte tragen Sie hier weitere Investitionen ein (z.B. neue Maschine, Erhöhung Warenlager etc.)</t>
        </r>
      </text>
    </comment>
    <comment ref="C266" authorId="0" shapeId="0" xr:uid="{00000000-0006-0000-0200-000017000000}">
      <text>
        <r>
          <rPr>
            <b/>
            <sz val="8"/>
            <color indexed="81"/>
            <rFont val="Tahoma"/>
            <family val="2"/>
          </rPr>
          <t>Für-Gründer.de:</t>
        </r>
        <r>
          <rPr>
            <sz val="8"/>
            <color indexed="81"/>
            <rFont val="Tahoma"/>
            <family val="2"/>
          </rPr>
          <t xml:space="preserve">
Die Abschreibungen sind für die GuV und Rentabilität relevant. Bei der Liquiditätsberechnung werden die Abschreibungen jedoch nicht berücksichtigt, da hier kein "Geld fließt".</t>
        </r>
      </text>
    </comment>
    <comment ref="E273" authorId="0" shapeId="0" xr:uid="{00000000-0006-0000-0200-000018000000}">
      <text>
        <r>
          <rPr>
            <b/>
            <sz val="8"/>
            <color indexed="81"/>
            <rFont val="Tahoma"/>
            <family val="2"/>
          </rPr>
          <t>Für-Gründer.de</t>
        </r>
        <r>
          <rPr>
            <sz val="8"/>
            <color indexed="81"/>
            <rFont val="Tahoma"/>
            <family val="2"/>
          </rPr>
          <t xml:space="preserve">
Kalkulatorisch wird mit 30% gerechnet (15% Körperschaftssteuer/Einkommenssteuer + Gewerbesteuer; mehr auf www.für-gründer.de). Außerdem wird der Einfachheit halber davon ausgegangen, dass die Steuern jeden 3ten Monat bezahlt werden müssen.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Jens Schleuniger</author>
    <author>OSS720</author>
  </authors>
  <commentList>
    <comment ref="C26" authorId="0" shapeId="0" xr:uid="{00000000-0006-0000-0300-000001000000}">
      <text>
        <r>
          <rPr>
            <b/>
            <sz val="8"/>
            <color indexed="81"/>
            <rFont val="Tahoma"/>
            <family val="2"/>
          </rPr>
          <t>Für-Gründer.de:</t>
        </r>
        <r>
          <rPr>
            <sz val="8"/>
            <color indexed="81"/>
            <rFont val="Tahoma"/>
            <family val="2"/>
          </rPr>
          <t xml:space="preserve">
Geben Sie hier an, wie viel eigene Mittel Sie in das Unternehmen miteinbringen können</t>
        </r>
      </text>
    </comment>
    <comment ref="F26" authorId="0" shapeId="0" xr:uid="{00000000-0006-0000-0300-000002000000}">
      <text>
        <r>
          <rPr>
            <b/>
            <sz val="8"/>
            <color indexed="81"/>
            <rFont val="Tahoma"/>
            <family val="2"/>
          </rPr>
          <t>Für-Gründer.de:</t>
        </r>
        <r>
          <rPr>
            <sz val="8"/>
            <color indexed="81"/>
            <rFont val="Tahoma"/>
            <family val="2"/>
          </rPr>
          <t xml:space="preserve">
Tragen Sie hier bitte die eigenen finanziellen Mittel zum Unternehmensstart ein</t>
        </r>
      </text>
    </comment>
    <comment ref="C27" authorId="0" shapeId="0" xr:uid="{00000000-0006-0000-0300-000003000000}">
      <text>
        <r>
          <rPr>
            <b/>
            <sz val="8"/>
            <color indexed="81"/>
            <rFont val="Tahoma"/>
            <family val="2"/>
          </rPr>
          <t>Für-Gründer.de:</t>
        </r>
        <r>
          <rPr>
            <sz val="8"/>
            <color indexed="81"/>
            <rFont val="Tahoma"/>
            <family val="2"/>
          </rPr>
          <t xml:space="preserve">
Wenn nicht nur Sie, sondern auch andere in Ihre Existenzgründung mit Eigenkapital investieren, dann müssen Sie dies im Liquiditätsplan berücksichtigen. </t>
        </r>
      </text>
    </comment>
    <comment ref="H30" authorId="0" shapeId="0" xr:uid="{00000000-0006-0000-0300-000004000000}">
      <text>
        <r>
          <rPr>
            <b/>
            <sz val="8"/>
            <color indexed="81"/>
            <rFont val="Tahoma"/>
            <family val="2"/>
          </rPr>
          <t>Für-Gründer.de:</t>
        </r>
        <r>
          <rPr>
            <sz val="8"/>
            <color indexed="81"/>
            <rFont val="Tahoma"/>
            <family val="2"/>
          </rPr>
          <t xml:space="preserve">
Kontogutschrift aufgrund der Vorsteuer, die für die Gründungskosten &amp; Investitionen bezahlt wurde. </t>
        </r>
      </text>
    </comment>
    <comment ref="D35" authorId="0" shapeId="0" xr:uid="{00000000-0006-0000-0300-000005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0" authorId="0" shapeId="0" xr:uid="{00000000-0006-0000-0300-000006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D45" authorId="0" shapeId="0" xr:uid="{00000000-0006-0000-0300-000007000000}">
      <text>
        <r>
          <rPr>
            <b/>
            <sz val="8"/>
            <color indexed="81"/>
            <rFont val="Tahoma"/>
            <family val="2"/>
          </rPr>
          <t>Für-Gründer.de:</t>
        </r>
        <r>
          <rPr>
            <sz val="8"/>
            <color indexed="81"/>
            <rFont val="Tahoma"/>
            <family val="2"/>
          </rPr>
          <t xml:space="preserve">
Bitte geben Sie hier den Zeitpunkt (Monat &amp; Jahr) ein, wo das Darlehen oder der Kredit ausbezahlt wird</t>
        </r>
      </text>
    </comment>
    <comment ref="F53" authorId="0" shapeId="0" xr:uid="{00000000-0006-0000-0300-000008000000}">
      <text>
        <r>
          <rPr>
            <b/>
            <sz val="8"/>
            <color indexed="81"/>
            <rFont val="Tahoma"/>
            <family val="2"/>
          </rPr>
          <t>Für-Gründer.de:</t>
        </r>
        <r>
          <rPr>
            <sz val="8"/>
            <color indexed="81"/>
            <rFont val="Tahoma"/>
            <family val="2"/>
          </rPr>
          <t xml:space="preserve">
Die Kosten werden automatisch übernommen</t>
        </r>
      </text>
    </comment>
    <comment ref="F54" authorId="1" shapeId="0" xr:uid="{00000000-0006-0000-0300-000009000000}">
      <text>
        <r>
          <rPr>
            <b/>
            <sz val="8"/>
            <color indexed="81"/>
            <rFont val="Tahoma"/>
            <family val="2"/>
          </rPr>
          <t>Für-Gründer.de:</t>
        </r>
        <r>
          <rPr>
            <sz val="8"/>
            <color indexed="81"/>
            <rFont val="Tahoma"/>
            <family val="2"/>
          </rPr>
          <t xml:space="preserve">
Die Kosten werden automatisch übernommen. </t>
        </r>
      </text>
    </comment>
    <comment ref="E56" authorId="0" shapeId="0" xr:uid="{00000000-0006-0000-0300-00000A000000}">
      <text>
        <r>
          <rPr>
            <b/>
            <sz val="8"/>
            <color indexed="81"/>
            <rFont val="Tahoma"/>
            <family val="2"/>
          </rPr>
          <t xml:space="preserve">Für-Gründer.de:
</t>
        </r>
        <r>
          <rPr>
            <sz val="8"/>
            <color indexed="81"/>
            <rFont val="Tahoma"/>
            <family val="2"/>
          </rPr>
          <t>Inklusive Steuern; es wird impliziert, dass die Steuern jeweils jeden dritten Monat direkt vom Konto abfließen.</t>
        </r>
      </text>
    </comment>
    <comment ref="C57" authorId="0" shapeId="0" xr:uid="{00000000-0006-0000-0300-00000B000000}">
      <text>
        <r>
          <rPr>
            <b/>
            <sz val="8"/>
            <color indexed="81"/>
            <rFont val="Tahoma"/>
            <family val="2"/>
          </rPr>
          <t>Für-Gründer.de:</t>
        </r>
        <r>
          <rPr>
            <sz val="8"/>
            <color indexed="81"/>
            <rFont val="Tahoma"/>
            <family val="2"/>
          </rPr>
          <t xml:space="preserve">
Die erhaltene Umsatzsteuer wird mit etwa 2 Monaten zeitlicher Verzögerung an das Finanzamt abgeführt bzw. mit der gezahlten Vorsteuer verrechnet - dies berücksichtigt das Tool. </t>
        </r>
      </text>
    </comment>
    <comment ref="E73" authorId="1" shapeId="0" xr:uid="{00000000-0006-0000-0300-00000C000000}">
      <text>
        <r>
          <rPr>
            <b/>
            <sz val="8"/>
            <color indexed="81"/>
            <rFont val="Tahoma"/>
            <family val="2"/>
          </rPr>
          <t>Für-Gründer.de:</t>
        </r>
        <r>
          <rPr>
            <sz val="8"/>
            <color indexed="81"/>
            <rFont val="Tahoma"/>
            <family val="2"/>
          </rPr>
          <t xml:space="preserve">
Bitte tragen Sie in dieser Zeile Ihre Erweiterungs. bzw. Ersatzinvestitionen ein. </t>
        </r>
      </text>
    </comment>
    <comment ref="D83" authorId="0" shapeId="0" xr:uid="{00000000-0006-0000-0300-00000D000000}">
      <text>
        <r>
          <rPr>
            <b/>
            <sz val="8"/>
            <color indexed="81"/>
            <rFont val="Tahoma"/>
            <family val="2"/>
          </rPr>
          <t>Für-Gründer.de:</t>
        </r>
        <r>
          <rPr>
            <sz val="8"/>
            <color indexed="81"/>
            <rFont val="Tahoma"/>
            <family val="2"/>
          </rPr>
          <t xml:space="preserve">
Entspricht dem Eigenkapital (eigene Mittel und ggf. weitere Investoren) sowie dem Fremdkapital (Darlehen &amp; Kredite)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OSS720</author>
    <author>Jens Schleuniger</author>
  </authors>
  <commentList>
    <comment ref="E20" authorId="0" shapeId="0" xr:uid="{00000000-0006-0000-0400-000001000000}">
      <text>
        <r>
          <rPr>
            <b/>
            <sz val="8"/>
            <color indexed="81"/>
            <rFont val="Tahoma"/>
            <family val="2"/>
          </rPr>
          <t>Für-Gründer.de:</t>
        </r>
        <r>
          <rPr>
            <sz val="8"/>
            <color indexed="81"/>
            <rFont val="Tahoma"/>
            <family val="2"/>
          </rPr>
          <t xml:space="preserve">
Unsere Empfehlung ist, einen Puffer in Ihre Kalkulation einzurechnen. 
Wir empfehlen Ihnen, die Fixkosten der ersten Monate als Puffer einzubeziehen, da eine Gründung in der Regel länger dauert als geplant. 
Berechnung
Durchschnittliche Fixkosten der ersten 12 Monate * Anzahl Monat
</t>
        </r>
      </text>
    </comment>
    <comment ref="D29" authorId="0" shapeId="0" xr:uid="{00000000-0006-0000-0400-000002000000}">
      <text>
        <r>
          <rPr>
            <b/>
            <sz val="8"/>
            <color indexed="81"/>
            <rFont val="Tahoma"/>
            <family val="2"/>
          </rPr>
          <t>Für-Gründer.de:</t>
        </r>
        <r>
          <rPr>
            <sz val="8"/>
            <color indexed="81"/>
            <rFont val="Tahoma"/>
            <family val="2"/>
          </rPr>
          <t xml:space="preserve">
Hier wird berechnet, wie viel Kapital Sie insgesamt für Ihre Gründung benötigen!</t>
        </r>
      </text>
    </comment>
    <comment ref="G29" authorId="0" shapeId="0" xr:uid="{00000000-0006-0000-0400-000003000000}">
      <text>
        <r>
          <rPr>
            <b/>
            <sz val="8"/>
            <color indexed="81"/>
            <rFont val="Tahoma"/>
            <family val="2"/>
          </rPr>
          <t>Für-Gründer.de:</t>
        </r>
        <r>
          <rPr>
            <sz val="8"/>
            <color indexed="81"/>
            <rFont val="Tahoma"/>
            <family val="2"/>
          </rPr>
          <t xml:space="preserve">
Hier legen Sie fest, wie Sie den gesamten Kapitalbedarf finanzieren wollen!</t>
        </r>
      </text>
    </comment>
    <comment ref="G34" authorId="0" shapeId="0" xr:uid="{00000000-0006-0000-0400-000004000000}">
      <text>
        <r>
          <rPr>
            <b/>
            <sz val="8"/>
            <color indexed="81"/>
            <rFont val="Tahoma"/>
            <family val="2"/>
          </rPr>
          <t>Für-Gründer.de:</t>
        </r>
        <r>
          <rPr>
            <sz val="8"/>
            <color indexed="81"/>
            <rFont val="Tahoma"/>
            <family val="2"/>
          </rPr>
          <t xml:space="preserve">
Betrag wird automatisch übernommen.</t>
        </r>
      </text>
    </comment>
    <comment ref="G35" authorId="1" shapeId="0" xr:uid="{00000000-0006-0000-0400-000005000000}">
      <text>
        <r>
          <rPr>
            <b/>
            <sz val="8"/>
            <color indexed="81"/>
            <rFont val="Tahoma"/>
            <family val="2"/>
          </rPr>
          <t>Für-Gründer.de:</t>
        </r>
        <r>
          <rPr>
            <sz val="8"/>
            <color indexed="81"/>
            <rFont val="Tahoma"/>
            <family val="2"/>
          </rPr>
          <t xml:space="preserve">
Haben Sie bereits im Blatt "Liquidität" eingetragen</t>
        </r>
      </text>
    </comment>
    <comment ref="G39" authorId="1" shapeId="0" xr:uid="{00000000-0006-0000-0400-000006000000}">
      <text>
        <r>
          <rPr>
            <b/>
            <sz val="8"/>
            <color indexed="81"/>
            <rFont val="Tahoma"/>
            <family val="2"/>
          </rPr>
          <t>Für-Gründer.de:</t>
        </r>
        <r>
          <rPr>
            <sz val="8"/>
            <color indexed="81"/>
            <rFont val="Tahoma"/>
            <family val="2"/>
          </rPr>
          <t xml:space="preserve">
Haben Sie unter "Liquidität" bereits eingetragen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Jens Schleuniger</author>
  </authors>
  <commentList>
    <comment ref="M44" authorId="0" shapeId="0" xr:uid="{00000000-0006-0000-0500-000001000000}">
      <text>
        <r>
          <rPr>
            <b/>
            <sz val="8"/>
            <color indexed="81"/>
            <rFont val="Tahoma"/>
            <family val="2"/>
          </rPr>
          <t xml:space="preserve">Für-Gründer.de:
</t>
        </r>
        <r>
          <rPr>
            <sz val="8"/>
            <color indexed="81"/>
            <rFont val="Tahoma"/>
            <family val="2"/>
          </rPr>
          <t xml:space="preserve">Eine Bilanz ist immer ausgeglichen, d.h. die Summe der Aktivseite entspricht der Passivseite. </t>
        </r>
      </text>
    </comment>
    <comment ref="M61" authorId="0" shapeId="0" xr:uid="{00000000-0006-0000-0500-000002000000}">
      <text>
        <r>
          <rPr>
            <b/>
            <sz val="8"/>
            <color indexed="81"/>
            <rFont val="Tahoma"/>
            <family val="2"/>
          </rPr>
          <t>Für-Gründer.de:</t>
        </r>
        <r>
          <rPr>
            <sz val="8"/>
            <color indexed="81"/>
            <rFont val="Tahoma"/>
            <family val="2"/>
          </rPr>
          <t xml:space="preserve">
Eine Bilanz ist immer ausgeglichen, d.h. die Summe der Aktivseite entspricht der Passivseite. </t>
        </r>
      </text>
    </comment>
  </commentList>
</comments>
</file>

<file path=xl/sharedStrings.xml><?xml version="1.0" encoding="utf-8"?>
<sst xmlns="http://schemas.openxmlformats.org/spreadsheetml/2006/main" count="557" uniqueCount="398">
  <si>
    <r>
      <t xml:space="preserve">Bitte tragen Sie Ihre Werte in den </t>
    </r>
    <r>
      <rPr>
        <b/>
        <sz val="10"/>
        <color indexed="9"/>
        <rFont val="Tahoma"/>
        <family val="2"/>
      </rPr>
      <t>grauen Zellen</t>
    </r>
    <r>
      <rPr>
        <sz val="10"/>
        <rFont val="Tahoma"/>
        <family val="2"/>
      </rPr>
      <t xml:space="preserve"> ein!</t>
    </r>
  </si>
  <si>
    <t>Umsatz pro Monat</t>
  </si>
  <si>
    <t>Tagesumsatz</t>
  </si>
  <si>
    <t>Kosten pro Monat</t>
  </si>
  <si>
    <t>Herstellungsmenge</t>
  </si>
  <si>
    <t>Herstellungskosten (inkl. Vorleistung)</t>
  </si>
  <si>
    <t>Verkaufspreis pro Stk.</t>
  </si>
  <si>
    <t>Personalkosten</t>
  </si>
  <si>
    <t>Personalnebenkosten</t>
  </si>
  <si>
    <t>Miete</t>
  </si>
  <si>
    <t>Werbung</t>
  </si>
  <si>
    <t>Reisen</t>
  </si>
  <si>
    <t>Finanzen</t>
  </si>
  <si>
    <t>Versicherungen</t>
  </si>
  <si>
    <t>Zinsaufwand</t>
  </si>
  <si>
    <t>Miete, Büro, Fahrzeuge</t>
  </si>
  <si>
    <t>Weitere Kosten</t>
  </si>
  <si>
    <t>Vertriebskosten</t>
  </si>
  <si>
    <t>Posten A</t>
  </si>
  <si>
    <t>Posten B</t>
  </si>
  <si>
    <t>Posten C</t>
  </si>
  <si>
    <t>Posten D</t>
  </si>
  <si>
    <t>Löhne pro Monat</t>
  </si>
  <si>
    <t>Haushalt</t>
  </si>
  <si>
    <t>Wohnnebenkosten</t>
  </si>
  <si>
    <t>Lebensmittel</t>
  </si>
  <si>
    <t>Telekommunikation</t>
  </si>
  <si>
    <t>Weitere Ausgaben</t>
  </si>
  <si>
    <t>Kleider</t>
  </si>
  <si>
    <t>Fahrzeuge</t>
  </si>
  <si>
    <t>Freizeit (Kino, Geschenke etc.)</t>
  </si>
  <si>
    <t>Urlaub</t>
  </si>
  <si>
    <t>Darlehenszins (privat)</t>
  </si>
  <si>
    <t>Tilgung Darlehen (privat)</t>
  </si>
  <si>
    <t>Steuern</t>
  </si>
  <si>
    <t>Krankenversicherung</t>
  </si>
  <si>
    <t>Unfallversicherung</t>
  </si>
  <si>
    <t>Haftpflichtversicherung</t>
  </si>
  <si>
    <t>Hausrat</t>
  </si>
  <si>
    <t>Rechtsschutz</t>
  </si>
  <si>
    <t>Gewinn/Verlust</t>
  </si>
  <si>
    <t>Abschreibungen</t>
  </si>
  <si>
    <t>AfA Tabelle</t>
  </si>
  <si>
    <r>
      <t>Wichtig</t>
    </r>
    <r>
      <rPr>
        <sz val="10"/>
        <color indexed="10"/>
        <rFont val="Tahoma"/>
        <family val="2"/>
      </rPr>
      <t>: Wenn Sie KEINEN Unternehmerlohn eingetragen haben, dann sollten Sie Ihre privaten Kosten in die Kalkulation miteinbeziehen. Drücken in diesem Fall bitte links auf "</t>
    </r>
    <r>
      <rPr>
        <b/>
        <sz val="14"/>
        <color indexed="10"/>
        <rFont val="Tahoma"/>
        <family val="2"/>
      </rPr>
      <t>+</t>
    </r>
    <r>
      <rPr>
        <sz val="10"/>
        <color indexed="10"/>
        <rFont val="Tahoma"/>
        <family val="2"/>
      </rPr>
      <t xml:space="preserve">" </t>
    </r>
  </si>
  <si>
    <t>Total Kosten</t>
  </si>
  <si>
    <t>Liquiditätsplan</t>
  </si>
  <si>
    <t>Puffer</t>
  </si>
  <si>
    <t>Anfangsinvestitionen</t>
  </si>
  <si>
    <t>Kapitalbedarf</t>
  </si>
  <si>
    <t>Beschreibung</t>
  </si>
  <si>
    <t>Betrag</t>
  </si>
  <si>
    <t>Kommentar</t>
  </si>
  <si>
    <t>Kosten</t>
  </si>
  <si>
    <t>Links / Kommentar</t>
  </si>
  <si>
    <t>Administrative Kosten</t>
  </si>
  <si>
    <t>Anmeldegebühr Patent</t>
  </si>
  <si>
    <t>Anmeldegebühr Marke</t>
  </si>
  <si>
    <t>Gewerbeanmeldung</t>
  </si>
  <si>
    <t>Produktspezifische Kosten</t>
  </si>
  <si>
    <t>Produktentwicklung</t>
  </si>
  <si>
    <t>Design</t>
  </si>
  <si>
    <t>Herstellung (Material)</t>
  </si>
  <si>
    <t>Lager</t>
  </si>
  <si>
    <t>Marketingkosten</t>
  </si>
  <si>
    <t>Werbematerial</t>
  </si>
  <si>
    <t>Homepage</t>
  </si>
  <si>
    <t>Telefon/Fax/AB</t>
  </si>
  <si>
    <t>PC</t>
  </si>
  <si>
    <t>Drucker</t>
  </si>
  <si>
    <t>Geschäftsausstattung</t>
  </si>
  <si>
    <t>Einrichtung (z.B. des Ladens)</t>
  </si>
  <si>
    <t>Immobilie</t>
  </si>
  <si>
    <t>Weitere Fahrzeuge / Geräte</t>
  </si>
  <si>
    <t>Kasse, EC Geräte etc.</t>
  </si>
  <si>
    <t>Personalvermittlungsgebühr</t>
  </si>
  <si>
    <t>Immobilienmakler</t>
  </si>
  <si>
    <t>Unternehmenssoftware</t>
  </si>
  <si>
    <t>Kosten beim Gründungsstart</t>
  </si>
  <si>
    <t>Finanzierung</t>
  </si>
  <si>
    <r>
      <t>Bitte tragen Sie hier ein, wann der Zahlungseingang bei Ihnen nach der Rechnungsstellung an den Kunden erfolgt (</t>
    </r>
    <r>
      <rPr>
        <i/>
        <sz val="10"/>
        <rFont val="Tahoma"/>
        <family val="2"/>
      </rPr>
      <t>wann bezahlen Ihre Kunden?</t>
    </r>
    <r>
      <rPr>
        <sz val="10"/>
        <rFont val="Tahoma"/>
        <family val="2"/>
      </rPr>
      <t>)</t>
    </r>
  </si>
  <si>
    <t>Kapitalbedarf &amp; Finanzierung</t>
  </si>
  <si>
    <t>Schritt für Schritt zu Ihrem Finanzplan: Tragen Sie bitte Ihre Werte in den folgenden Tabellen ein:</t>
  </si>
  <si>
    <t>Wenn Sie Ihre Werte in die Grau hinterlegten Zellen eingetragen haben, so erhalten Sie folgende Auswertungen:</t>
  </si>
  <si>
    <t>Gründercoaching</t>
  </si>
  <si>
    <t>Gewinn- und Verlustrechnung (GuV)</t>
  </si>
  <si>
    <r>
      <t>Bitte tragen Sie hier ein, nach wie vielen Monaten nach Rechnungseingang Sie die Rechnung bezahlen (</t>
    </r>
    <r>
      <rPr>
        <i/>
        <sz val="10"/>
        <rFont val="Tahoma"/>
        <family val="2"/>
      </rPr>
      <t>wann bezahlen Sie die Rechnung?</t>
    </r>
    <r>
      <rPr>
        <sz val="10"/>
        <rFont val="Tahoma"/>
        <family val="2"/>
      </rPr>
      <t>)</t>
    </r>
  </si>
  <si>
    <t>Absatzmenge pro Monat</t>
  </si>
  <si>
    <t>Produkt B</t>
  </si>
  <si>
    <t>Produkt A</t>
  </si>
  <si>
    <t>Produkt C</t>
  </si>
  <si>
    <t>Produkt D</t>
  </si>
  <si>
    <t>Produkt E</t>
  </si>
  <si>
    <t>Produkt F</t>
  </si>
  <si>
    <t>Anleitung</t>
  </si>
  <si>
    <t>berücksichtigen müssen, sofern Sie sich nicht selbst schon einen Lohn bezahlen, den Sie im Kostenblock bereits berücksichtig haben.</t>
  </si>
  <si>
    <r>
      <t>1. Umsatz:</t>
    </r>
    <r>
      <rPr>
        <sz val="10"/>
        <rFont val="Tahoma"/>
        <family val="2"/>
      </rPr>
      <t xml:space="preserve"> Bei der Erstellung der GuV sollten Sie mit der Berechnung des Umsatzes beginnen. Dabei stehen Ihnen 3 verschiedene Berechnungsvarianten zur Verfügung.  </t>
    </r>
  </si>
  <si>
    <t xml:space="preserve">A.) Wenn Ihr Unternehmen eine Kapitalgesellschaft ist, so bezahlen Sie sich einen Unternehmerlohn. Tragen Sie diesen bitte in die nachfolgende Tabelle ein. </t>
  </si>
  <si>
    <t xml:space="preserve">Das Ergebnis wird automatisch ermittelt und zeigt Ihnen die Entwicklung der monatlichen Gewinne/Verluste auf. </t>
  </si>
  <si>
    <t>Rentabilität</t>
  </si>
  <si>
    <t>Umsatz</t>
  </si>
  <si>
    <t>Start</t>
  </si>
  <si>
    <t>Anzahl Monate</t>
  </si>
  <si>
    <t>Material</t>
  </si>
  <si>
    <t>Personal</t>
  </si>
  <si>
    <t>Weitere</t>
  </si>
  <si>
    <t>Gewinn / Verlust vor Steuer</t>
  </si>
  <si>
    <t>Gewinn nach Steuern</t>
  </si>
  <si>
    <t>Grafiken</t>
  </si>
  <si>
    <t>(wenn negativ: Betrag muss finanziert werden)</t>
  </si>
  <si>
    <t>Marge</t>
  </si>
  <si>
    <t>Gewinnmarge vor Steuern</t>
  </si>
  <si>
    <t>Gewinnmarge nach Steuern</t>
  </si>
  <si>
    <t>Gewinnmarge</t>
  </si>
  <si>
    <t>Kostenstruktur</t>
  </si>
  <si>
    <t>Material % vom Umsatz</t>
  </si>
  <si>
    <t>Personal % vom Umsatz</t>
  </si>
  <si>
    <t>Werbung % vom Umsatz</t>
  </si>
  <si>
    <t>Startdatum (Monat/Jahr)</t>
  </si>
  <si>
    <t>Gründungskosten</t>
  </si>
  <si>
    <t>Telefonkosten</t>
  </si>
  <si>
    <t>Büromaterial</t>
  </si>
  <si>
    <t>Nebenkosten</t>
  </si>
  <si>
    <t>Bruttolöhne (für Ihre Mitarbeiter)</t>
  </si>
  <si>
    <r>
      <t>Ø</t>
    </r>
    <r>
      <rPr>
        <sz val="9"/>
        <rFont val="Tahoma"/>
        <family val="2"/>
      </rPr>
      <t xml:space="preserve"> </t>
    </r>
    <r>
      <rPr>
        <sz val="10"/>
        <rFont val="Tahoma"/>
        <family val="2"/>
      </rPr>
      <t>Steuersatz</t>
    </r>
  </si>
  <si>
    <t>Eigene Mittel</t>
  </si>
  <si>
    <r>
      <t xml:space="preserve">Ø </t>
    </r>
    <r>
      <rPr>
        <sz val="10"/>
        <rFont val="Tahoma"/>
        <family val="2"/>
      </rPr>
      <t>Steuern</t>
    </r>
  </si>
  <si>
    <t>Gesamtumsatz</t>
  </si>
  <si>
    <t>Rabatt</t>
  </si>
  <si>
    <t>Materialkosten - Produkt A</t>
  </si>
  <si>
    <t>Materialkosten - Produkt B</t>
  </si>
  <si>
    <t>Materialkosten - Produkt C</t>
  </si>
  <si>
    <t>Materialkosten - Produkt D</t>
  </si>
  <si>
    <t>Materialkosten - Produkt E</t>
  </si>
  <si>
    <t>Materialkosten - Produkt F</t>
  </si>
  <si>
    <t>Monat (min. 0 Monat, max. 2 Monate)</t>
  </si>
  <si>
    <t>Eigene finanzielle Mittel</t>
  </si>
  <si>
    <t>Quelle</t>
  </si>
  <si>
    <t>Marketingbudget</t>
  </si>
  <si>
    <t>Eigenkapital</t>
  </si>
  <si>
    <t>Fremdkapital</t>
  </si>
  <si>
    <t>Total</t>
  </si>
  <si>
    <t>Informationen/Link</t>
  </si>
  <si>
    <t>Materialkosten alle Produkte</t>
  </si>
  <si>
    <t>Subtotal</t>
  </si>
  <si>
    <t>Materialkosten pro. Stk.</t>
  </si>
  <si>
    <t xml:space="preserve">Liebe(r) GründerInnen, </t>
  </si>
  <si>
    <t>Verlustvortrag</t>
  </si>
  <si>
    <t>Anwalts- / Notarkosten</t>
  </si>
  <si>
    <t>Sonstige</t>
  </si>
  <si>
    <t>Businessplan Kosten</t>
  </si>
  <si>
    <t>Marktanalyse</t>
  </si>
  <si>
    <t>Produktion</t>
  </si>
  <si>
    <t>Maschinen</t>
  </si>
  <si>
    <t>Büroeinrichtung</t>
  </si>
  <si>
    <t>Makler/Personalvermittlung</t>
  </si>
  <si>
    <t>Zins</t>
  </si>
  <si>
    <t>Zinssatz</t>
  </si>
  <si>
    <t>Tilgung / Rückzahlung</t>
  </si>
  <si>
    <t>Darlehen &amp; Kredite</t>
  </si>
  <si>
    <t>Auszahlung</t>
  </si>
  <si>
    <t>Darlehenshöhe</t>
  </si>
  <si>
    <t>Darlehenshöhe nach Tilgung</t>
  </si>
  <si>
    <t>Kontogutschriften</t>
  </si>
  <si>
    <t>Weitere Investoren</t>
  </si>
  <si>
    <r>
      <t xml:space="preserve">Zahlungseingang </t>
    </r>
    <r>
      <rPr>
        <sz val="10"/>
        <rFont val="Tahoma"/>
        <family val="2"/>
      </rPr>
      <t>durch laufende Geschäfte (GuV)</t>
    </r>
  </si>
  <si>
    <t>Kontobelastungen</t>
  </si>
  <si>
    <t>Auszahlung Datum</t>
  </si>
  <si>
    <t>Darlehenshöhe Datum</t>
  </si>
  <si>
    <t>Umsatzsteuer</t>
  </si>
  <si>
    <t>Gründungsinvestitionen</t>
  </si>
  <si>
    <t>Erweiterungs &amp; Ersatzinvestitionen</t>
  </si>
  <si>
    <t>Investitionen &amp; Abschreibungen</t>
  </si>
  <si>
    <t>Total Gutschriften</t>
  </si>
  <si>
    <t>Total Belastungen</t>
  </si>
  <si>
    <t>Netto pro Monat</t>
  </si>
  <si>
    <t>Kapital bei der Unternehmensgründung</t>
  </si>
  <si>
    <t>Kontogutschriften pro Monat</t>
  </si>
  <si>
    <t>Kontobelastungen pro Monat</t>
  </si>
  <si>
    <t>Niedrigster Kontostand</t>
  </si>
  <si>
    <t>Bereits finanziert</t>
  </si>
  <si>
    <t>Investoren</t>
  </si>
  <si>
    <t>Einnahmen - Ausgaben durch operative Tätigkeit</t>
  </si>
  <si>
    <t>Total Kapitalbedarf</t>
  </si>
  <si>
    <t>Business Angels &amp; Venture Capital</t>
  </si>
  <si>
    <t>Bilanz</t>
  </si>
  <si>
    <t>Investitionen</t>
  </si>
  <si>
    <t>Vorräte</t>
  </si>
  <si>
    <t>Einrichtung</t>
  </si>
  <si>
    <t>Aktivierte Gründungskosten</t>
  </si>
  <si>
    <t>Forderungen gegenüber Kunden</t>
  </si>
  <si>
    <t>Immobilien</t>
  </si>
  <si>
    <t>Weitere Aktiva</t>
  </si>
  <si>
    <t>Forderungen von Lieferanten</t>
  </si>
  <si>
    <t>Rückstellungen</t>
  </si>
  <si>
    <t>Aktivseite (Mittelverwendung)</t>
  </si>
  <si>
    <t>Passivseite (Mittelherkunft)</t>
  </si>
  <si>
    <t>Weitere Passiva</t>
  </si>
  <si>
    <t>GuV (Rentabilität)</t>
  </si>
  <si>
    <r>
      <t xml:space="preserve">Bitte tragen Sie die Werte in die </t>
    </r>
    <r>
      <rPr>
        <b/>
        <sz val="10"/>
        <color indexed="9"/>
        <rFont val="Tahoma"/>
        <family val="2"/>
      </rPr>
      <t>grauen Zellen</t>
    </r>
    <r>
      <rPr>
        <sz val="10"/>
        <rFont val="Tahoma"/>
        <family val="2"/>
      </rPr>
      <t xml:space="preserve"> ein!</t>
    </r>
  </si>
  <si>
    <t>Gewinn</t>
  </si>
  <si>
    <t>Gewinn/Verlustvortrag</t>
  </si>
  <si>
    <t>Konto</t>
  </si>
  <si>
    <t>Total Eigenkapital</t>
  </si>
  <si>
    <t>Total Fremdkapital</t>
  </si>
  <si>
    <t>Lager Fertigprodukte</t>
  </si>
  <si>
    <t>Lager Rohmaterial</t>
  </si>
  <si>
    <t>Kurzfristige Verbindlichkeiten</t>
  </si>
  <si>
    <t>Darlehen / Kredit 1</t>
  </si>
  <si>
    <t>Darlehen / Kredit 2</t>
  </si>
  <si>
    <t>Darlehen / Kredit 3</t>
  </si>
  <si>
    <t>Tilgung / Rückzahlung Darlehen / Kredit 1</t>
  </si>
  <si>
    <t>Tilgung / Rückzahlung Darlehen / Kredit 2</t>
  </si>
  <si>
    <t>Tilgung / Rückzahlung Darlehen / Kredit 3</t>
  </si>
  <si>
    <t>Darlehen / Kredite</t>
  </si>
  <si>
    <t>Link: Fremdkapital</t>
  </si>
  <si>
    <t>Bilanzsumme Aktiva</t>
  </si>
  <si>
    <t>Bilanzsumme Passiva</t>
  </si>
  <si>
    <t>Eigenkapital Rendite</t>
  </si>
  <si>
    <t>Renditen</t>
  </si>
  <si>
    <t>Gesamtkapital Rendite</t>
  </si>
  <si>
    <t>Finanzierungslücke</t>
  </si>
  <si>
    <t>Puffer berechnen &amp; Kontostand berücksichtigen!</t>
  </si>
  <si>
    <t>Höchster Kontostand</t>
  </si>
  <si>
    <t>Total Finanzierung</t>
  </si>
  <si>
    <t>Umsatzrendite</t>
  </si>
  <si>
    <t>Achtung: Auch eine Kombination aus allen 3 Varianten ist möglich!</t>
  </si>
  <si>
    <t>Ihre Bemerkung</t>
  </si>
  <si>
    <t>Brutto Umsatz</t>
  </si>
  <si>
    <r>
      <t xml:space="preserve">Wenn Sie den Umsatz anhand der verkauften Produkte ermitteln möchten, dann nutzen Sie bitte folgende Kalkulation </t>
    </r>
    <r>
      <rPr>
        <sz val="10"/>
        <color indexed="10"/>
        <rFont val="Tahoma"/>
        <family val="2"/>
      </rPr>
      <t>(Werte ohne Umsatzsteuer)</t>
    </r>
    <r>
      <rPr>
        <b/>
        <sz val="10"/>
        <rFont val="Tahoma"/>
        <family val="2"/>
      </rPr>
      <t>:</t>
    </r>
  </si>
  <si>
    <t>Bankkonto &amp; Kasse</t>
  </si>
  <si>
    <t xml:space="preserve">der Finanzteil ist das Herzstück eines jeden Businessplans. Um Ihnen die Erarbeitung zu erleichtern, unterstützen </t>
  </si>
  <si>
    <t xml:space="preserve">wir Sie mit vielen Tipps und einfach zu bedienenden Tabellenkalkulationen. Auf den folgenden Seiten (bitte auf </t>
  </si>
  <si>
    <t xml:space="preserve">die Schaltflächen klicken) können Sie Ihren Finanzplan Schritt für Schritt ganz einfach erstellen - tragen Sie dabei </t>
  </si>
  <si>
    <t>Tipp</t>
  </si>
  <si>
    <t>Unser Team sucht kostenlos den richtigen</t>
  </si>
  <si>
    <t>Gründercoach</t>
  </si>
  <si>
    <t>für Sie!</t>
  </si>
  <si>
    <r>
      <t xml:space="preserve">bitte Ihre Zahlen in die </t>
    </r>
    <r>
      <rPr>
        <b/>
        <sz val="11"/>
        <color indexed="55"/>
        <rFont val="Tahoma"/>
        <family val="2"/>
      </rPr>
      <t>grau</t>
    </r>
    <r>
      <rPr>
        <sz val="11"/>
        <rFont val="Tahoma"/>
        <family val="2"/>
      </rPr>
      <t xml:space="preserve"> hinterlegten Zellen ein, der Rest erfolgt automatisch! Am Schluss erhalten Sie dann</t>
    </r>
  </si>
  <si>
    <t xml:space="preserve">die Grafiken, die Sie in Ihren Businessplan hineinkopieren können. </t>
  </si>
  <si>
    <r>
      <t xml:space="preserve">A.) Wenn Sie den Umsatz anhand der verkauften Produkte ermitteln möchten, dann nutzen Sie bitte folgende Kalkulation </t>
    </r>
    <r>
      <rPr>
        <sz val="10"/>
        <color indexed="10"/>
        <rFont val="Tahoma"/>
        <family val="2"/>
      </rPr>
      <t>(bitte rechts auf das links "+" drücken)</t>
    </r>
    <r>
      <rPr>
        <b/>
        <sz val="10"/>
        <rFont val="Tahoma"/>
        <family val="2"/>
      </rPr>
      <t>:</t>
    </r>
  </si>
  <si>
    <t>(für weitere Produkte bitte links auf "+" drücken)</t>
  </si>
  <si>
    <r>
      <t xml:space="preserve">A.) Umsatzberechnung - "Produkte" </t>
    </r>
    <r>
      <rPr>
        <sz val="12"/>
        <color indexed="8"/>
        <rFont val="Tahoma"/>
        <family val="2"/>
      </rPr>
      <t>(exkl. Ust.)</t>
    </r>
  </si>
  <si>
    <r>
      <t xml:space="preserve">B.) Umsatzberechnung - "Tagesumsatz" </t>
    </r>
    <r>
      <rPr>
        <sz val="12"/>
        <color indexed="8"/>
        <rFont val="Tahoma"/>
        <family val="2"/>
      </rPr>
      <t>(exkl. Ust.)</t>
    </r>
  </si>
  <si>
    <r>
      <t xml:space="preserve">C.) Umsatzberechnung - "Pauschal" </t>
    </r>
    <r>
      <rPr>
        <sz val="12"/>
        <color indexed="8"/>
        <rFont val="Tahoma"/>
        <family val="2"/>
      </rPr>
      <t>(exkl. Ust.)</t>
    </r>
  </si>
  <si>
    <t>-&gt; Bitte mit dem Steuerberater besprechen!</t>
  </si>
  <si>
    <t>A.) Private Kosten pauschal</t>
  </si>
  <si>
    <t>B.) Private Kosten detailliert</t>
  </si>
  <si>
    <t>Pauschale Kostenannahme pro Monat</t>
  </si>
  <si>
    <t>1. Bestimmen Sie den Umsatz (3 Varianten; alle exkl. Ust.):</t>
  </si>
  <si>
    <t>Gewinn / Verlust nach Steuer pro Monat</t>
  </si>
  <si>
    <t>Kumuliertes Ergebnis nach Steuer</t>
  </si>
  <si>
    <r>
      <rPr>
        <b/>
        <sz val="10"/>
        <rFont val="Tahoma"/>
        <family val="2"/>
      </rPr>
      <t>Vorsteuer Investitionen</t>
    </r>
    <r>
      <rPr>
        <sz val="10"/>
        <rFont val="Tahoma"/>
        <family val="2"/>
      </rPr>
      <t xml:space="preserve"> (Zahlungseingang 2 Monate verzögert)</t>
    </r>
  </si>
  <si>
    <t>Szenario für Puffer</t>
  </si>
  <si>
    <t>Umsatz normal</t>
  </si>
  <si>
    <t>Abzüglich Puffer</t>
  </si>
  <si>
    <t>Umsatz mit Puffer</t>
  </si>
  <si>
    <t>Kostenbasis</t>
  </si>
  <si>
    <t>Geringster theoretischer Kontostand mit Puffer</t>
  </si>
  <si>
    <t>Differenz</t>
  </si>
  <si>
    <t>GuV pro Monat mit Puffer</t>
  </si>
  <si>
    <t>GuV pro Monat ohne Puffer</t>
  </si>
  <si>
    <t>GuV mit Puffer kumuliert</t>
  </si>
  <si>
    <t>GuV ohne Puffer kumuliert</t>
  </si>
  <si>
    <t>Falls sich ihr Umsatz nicht wie geplant entwickelt: rechnen Sie einen Puffer mit ein!</t>
  </si>
  <si>
    <t>Ihnen eingetragen werden. Achten Sie dabei darauf, dass die Bilanz ausgeglichen ist (d.h. die Bilanzsumme der Aktivseite muss der Bilanzsumme</t>
  </si>
  <si>
    <t>Anmerkung / Erklärung</t>
  </si>
  <si>
    <t xml:space="preserve">Die Gewinn- und Verlustrechnung (GuV) wird automatisch berechnet und kann direkt in Ihren Businessplan integriert werden. </t>
  </si>
  <si>
    <t>der Passivseite entsprechen). Sprechen Sie für die Erstellung der Bilanz mit Ihrem Gründercoach und/oder Steuerberater!</t>
  </si>
  <si>
    <t>Immaterielle Werte</t>
  </si>
  <si>
    <t>Umlaufvermögen</t>
  </si>
  <si>
    <t>Anlagevermögen</t>
  </si>
  <si>
    <t>Gezeichnetes Kapital</t>
  </si>
  <si>
    <t xml:space="preserve">Für Ihren Businessplan sind insbesondere die nachfolgenden Tabellen &amp; Grafiken relevant. </t>
  </si>
  <si>
    <t xml:space="preserve">Nutzen Sie für die Erstellung Ihres Finanzplans die Expertise eines erfahrenen Gründercoaches. </t>
  </si>
  <si>
    <t xml:space="preserve">Die Bilanz aufzustellen ist nicht ganz einfach. Nutzen Sie </t>
  </si>
  <si>
    <t xml:space="preserve">doch für Ihren Finanzplan inkl. Bilanz einen erfahrenen </t>
  </si>
  <si>
    <t>Gründercoach!</t>
  </si>
  <si>
    <t>Wir suchen den richtigen für Sie!</t>
  </si>
  <si>
    <t>Tabellen &amp; Grafiken für Ihren Businessplan</t>
  </si>
  <si>
    <t>Kopieren Sie diese am besten direkt in den Businessplan. Wenn Sie das geförderte</t>
  </si>
  <si>
    <t xml:space="preserve">nutzen, so senden Sie Ihrem Coach am besten die ganze Datei zu. </t>
  </si>
  <si>
    <t>Erweiterungsinvestitionen</t>
  </si>
  <si>
    <t>Projektname</t>
  </si>
  <si>
    <t>Gesamte Investitionen</t>
  </si>
  <si>
    <t>Investition für die Gründung</t>
  </si>
  <si>
    <t>Start Finanzplan</t>
  </si>
  <si>
    <t>Ende Finanzplan</t>
  </si>
  <si>
    <t>(36 Monate)</t>
  </si>
  <si>
    <t>Finanzplan</t>
  </si>
  <si>
    <t>GuV</t>
  </si>
  <si>
    <t>Gewinn / Verlust (ohne Abschreibungen)</t>
  </si>
  <si>
    <t>Gewinn / Verlust (mit Abschreibungen)</t>
  </si>
  <si>
    <t>Weitere Infos</t>
  </si>
  <si>
    <t>Zum Thema Leasing</t>
  </si>
  <si>
    <t>Wenn Sie unser kostenloses Finanzplan Tool mögen, dann liken Sie uns doch auf den</t>
  </si>
  <si>
    <t>Social Media Kanälen</t>
  </si>
  <si>
    <t>B.) Wenn Sie eine Personengesellschaft gründen (z.B. GbR oder auch Freiberufler), so können Sie anstatt dem Unternehmerlohn die privaten Ausgaben angeben (auf "+" drücken)</t>
  </si>
  <si>
    <r>
      <t xml:space="preserve">Die privaten Kosten können Sie in Ihrem Businessplan </t>
    </r>
    <r>
      <rPr>
        <b/>
        <sz val="10"/>
        <color indexed="10"/>
        <rFont val="Tahoma"/>
        <family val="2"/>
      </rPr>
      <t>entweder</t>
    </r>
    <r>
      <rPr>
        <sz val="10"/>
        <rFont val="Tahoma"/>
        <family val="2"/>
      </rPr>
      <t xml:space="preserve"> pauschal oder detailliert angeben:</t>
    </r>
  </si>
  <si>
    <t>Niedrigster theoretischer  Kontostand auf Basis GuV (ohne Finanzierung!)</t>
  </si>
  <si>
    <t>Höchster theoretischer Kontostand auf Basis GuV (ohne Finanzierung!)</t>
  </si>
  <si>
    <t xml:space="preserve">für die eigentliche Gründung notwendig sind) und Gründungsinvestitionen (Kosten, die für die operative getätigt werden müssen). </t>
  </si>
  <si>
    <t>Tragen Sie nachfolgend Ihre Gründungskosten und Investitionen, die für den Start Ihres Unternehmens wichtig sind, ein!</t>
  </si>
  <si>
    <r>
      <rPr>
        <b/>
        <sz val="10"/>
        <rFont val="Tahoma"/>
        <family val="2"/>
      </rPr>
      <t>Anleitung:</t>
    </r>
    <r>
      <rPr>
        <sz val="10"/>
        <rFont val="Tahoma"/>
        <family val="2"/>
      </rPr>
      <t xml:space="preserve"> Zuerst müssen Sie in Ihr Unternehmen investieren. Unterscheiden können Sie dabei zwischen Gründungskosten (Kosten, die</t>
    </r>
  </si>
  <si>
    <t>Ergebnis vor Steuer</t>
  </si>
  <si>
    <t>Theoretischer Kontostand auf Basis Guv (ohne Finanzierungszuflüße)</t>
  </si>
  <si>
    <t>Total Ertrag exkl. Umsatzsteuer</t>
  </si>
  <si>
    <r>
      <t xml:space="preserve">Umsatz </t>
    </r>
    <r>
      <rPr>
        <sz val="10"/>
        <rFont val="Tahoma"/>
        <family val="2"/>
      </rPr>
      <t>(exkl. Ust.)</t>
    </r>
  </si>
  <si>
    <t>Weiteres Anlagevermögen</t>
  </si>
  <si>
    <t>Vorsteuer Kosten</t>
  </si>
  <si>
    <t>3. Das Betriebsergebnis wird berechnet</t>
  </si>
  <si>
    <t>-&gt; Zum Thema Steuervorauszahlung sprechen Sie bitte mit Ihrem Steuerberater</t>
  </si>
  <si>
    <t>Geringster theoretischer Kontostand ohne Puffer</t>
  </si>
  <si>
    <r>
      <t>2. Kosten:</t>
    </r>
    <r>
      <rPr>
        <sz val="10"/>
        <rFont val="Tahoma"/>
        <family val="2"/>
      </rPr>
      <t xml:space="preserve"> Danach raten wir Ihnen die Kosten einzutragen, die bei Ihrer operativen Tätigkeit anfallen. Zu beachten ist hier, dass Sie ggf. auch Ihre privaten Kosten </t>
    </r>
  </si>
  <si>
    <r>
      <t>3. Ergebnis:</t>
    </r>
    <r>
      <rPr>
        <sz val="10"/>
        <rFont val="Tahoma"/>
        <family val="2"/>
      </rPr>
      <t xml:space="preserve"> Die monatlichen Verluste/Gewinne werden automatisch berechnet und für die weiteren Berechnungen (z.B. Liquidität) übernommen.</t>
    </r>
  </si>
  <si>
    <r>
      <t xml:space="preserve">B.) Wenn Sie den Umsatz mit Hilfe des durchschnittlichen Tagesumsatz berechnen wollen, dann nutzen Sie bitte folgende Kalkulation </t>
    </r>
    <r>
      <rPr>
        <sz val="10"/>
        <color indexed="10"/>
        <rFont val="Tahoma"/>
        <family val="2"/>
      </rPr>
      <t>(bitte links auf das zweite "+" drücken)</t>
    </r>
    <r>
      <rPr>
        <b/>
        <sz val="10"/>
        <rFont val="Tahoma"/>
        <family val="2"/>
      </rPr>
      <t>:</t>
    </r>
  </si>
  <si>
    <r>
      <t>C.) Wenn Sie Ihre Umsatzschätzungen manuell eintragen möchten, machen Sie dies bitte in der folgenden Tabelle</t>
    </r>
    <r>
      <rPr>
        <sz val="10"/>
        <color indexed="10"/>
        <rFont val="Tahoma"/>
        <family val="2"/>
      </rPr>
      <t xml:space="preserve"> (bitte links auf das dritte "+" drücken)</t>
    </r>
    <r>
      <rPr>
        <b/>
        <sz val="10"/>
        <rFont val="Tahoma"/>
        <family val="2"/>
      </rPr>
      <t>:</t>
    </r>
  </si>
  <si>
    <r>
      <t xml:space="preserve">Wenn Sie Ihre Umsatzschätzungen manuell eintragen möchten, machen Sie dies bitte in der folgenden Tabelle </t>
    </r>
    <r>
      <rPr>
        <sz val="10"/>
        <color indexed="10"/>
        <rFont val="Tahoma"/>
        <family val="2"/>
      </rPr>
      <t>(Werte ohne Umsatzsteuer)</t>
    </r>
    <r>
      <rPr>
        <b/>
        <sz val="10"/>
        <rFont val="Tahoma"/>
        <family val="2"/>
      </rPr>
      <t>:</t>
    </r>
  </si>
  <si>
    <t>Werbung (gemäß Marketingbudget)</t>
  </si>
  <si>
    <t>Abschreibungen gem. AfA Tabelle</t>
  </si>
  <si>
    <t>Kfz Versicherung</t>
  </si>
  <si>
    <r>
      <t>Wenn Sie den Umsatz mit Hilfe des durchschnittlichen Tagesumsatz berechnen wollen, dann nutzen Sie bitte folgende Kalkulation</t>
    </r>
    <r>
      <rPr>
        <sz val="10"/>
        <color indexed="10"/>
        <rFont val="Tahoma"/>
        <family val="2"/>
      </rPr>
      <t xml:space="preserve"> (Werte ohne Umsatzsteuer)</t>
    </r>
    <r>
      <rPr>
        <b/>
        <sz val="10"/>
        <rFont val="Tahoma"/>
        <family val="2"/>
      </rPr>
      <t>:</t>
    </r>
  </si>
  <si>
    <r>
      <rPr>
        <b/>
        <sz val="10"/>
        <rFont val="Tahoma"/>
        <family val="2"/>
      </rPr>
      <t>Vorsteuer Kosten</t>
    </r>
    <r>
      <rPr>
        <sz val="10"/>
        <rFont val="Tahoma"/>
        <family val="2"/>
      </rPr>
      <t xml:space="preserve"> (z.B. Materialkosten, Werbung etc.; 2 Monate verzögert)</t>
    </r>
  </si>
  <si>
    <r>
      <t xml:space="preserve">Bei der Bilanz werden wichtige Posten wie Lager, Forderungen gegenüber Kunden etc. </t>
    </r>
    <r>
      <rPr>
        <b/>
        <sz val="10"/>
        <rFont val="Tahoma"/>
        <family val="2"/>
      </rPr>
      <t>nicht</t>
    </r>
    <r>
      <rPr>
        <sz val="10"/>
        <rFont val="Tahoma"/>
        <family val="2"/>
      </rPr>
      <t xml:space="preserve"> automatisch übernommen. Diese Posten müssen von</t>
    </r>
  </si>
  <si>
    <t>Weitere Investitionen beim Start</t>
  </si>
  <si>
    <t>Bitte tragen Sie alle Kosten exkl. Umsatzsteuer ein!</t>
  </si>
  <si>
    <t>GuV-fähige Gründungkosten (exkl. Ust.)</t>
  </si>
  <si>
    <r>
      <t xml:space="preserve">Kosten des Unternehmens </t>
    </r>
    <r>
      <rPr>
        <sz val="12"/>
        <color indexed="9"/>
        <rFont val="Tahoma"/>
        <family val="2"/>
      </rPr>
      <t>(</t>
    </r>
    <r>
      <rPr>
        <sz val="12"/>
        <color indexed="51"/>
        <rFont val="Tahoma"/>
        <family val="2"/>
      </rPr>
      <t>exkl. Ust.!</t>
    </r>
    <r>
      <rPr>
        <sz val="12"/>
        <color indexed="9"/>
        <rFont val="Tahoma"/>
        <family val="2"/>
      </rPr>
      <t>)</t>
    </r>
  </si>
  <si>
    <t>Kosten inkl. Umsatzsteuer</t>
  </si>
  <si>
    <t>Steuer</t>
  </si>
  <si>
    <t>Gründungsinvestitionen (exkl. Ust.)</t>
  </si>
  <si>
    <t>Weitere Investitionen (exkl. Ust.)</t>
  </si>
  <si>
    <t>2. Berechnen Sie die Kosten (Werte exkl. Ust.!)</t>
  </si>
  <si>
    <t>Kosten pro Monat (exkl. Ust)</t>
  </si>
  <si>
    <t>Kosten pro Monat (inkl. Ust)</t>
  </si>
  <si>
    <t>Private Kosten pro Monat / Unternehmerlohn</t>
  </si>
  <si>
    <t>Private Kosten als Unternehmerlohn bei Personengesellschaft</t>
  </si>
  <si>
    <t>Ihr Unternehmerlohn (bspw. GmbH)</t>
  </si>
  <si>
    <r>
      <t>Total Ertrag</t>
    </r>
    <r>
      <rPr>
        <sz val="8"/>
        <rFont val="Tahoma"/>
        <family val="2"/>
      </rPr>
      <t xml:space="preserve"> (mit Umsatzsteuer)</t>
    </r>
  </si>
  <si>
    <r>
      <t xml:space="preserve">Total Ertrag </t>
    </r>
    <r>
      <rPr>
        <sz val="8"/>
        <rFont val="Tahoma"/>
        <family val="2"/>
      </rPr>
      <t>(exkl. Umstatzsteuer)</t>
    </r>
  </si>
  <si>
    <t>Operative Kosten ohne Abschreibungen inkl. Ust</t>
  </si>
  <si>
    <t>Operative Kosten inkl. Abschreibungen exkl. Ust</t>
  </si>
  <si>
    <r>
      <t xml:space="preserve">Total Kosten </t>
    </r>
    <r>
      <rPr>
        <sz val="8"/>
        <rFont val="Tahoma"/>
        <family val="2"/>
      </rPr>
      <t>(exkl. Umsatzsteuer)</t>
    </r>
  </si>
  <si>
    <r>
      <t xml:space="preserve">Total Kosten </t>
    </r>
    <r>
      <rPr>
        <sz val="8"/>
        <rFont val="Tahoma"/>
        <family val="2"/>
      </rPr>
      <t>(mit Umsatzsteuer)</t>
    </r>
  </si>
  <si>
    <r>
      <t xml:space="preserve">Operative Kosten ohne Abschreibungen </t>
    </r>
    <r>
      <rPr>
        <sz val="8"/>
        <rFont val="Tahoma"/>
        <family val="2"/>
      </rPr>
      <t>(exkl. Ust)</t>
    </r>
  </si>
  <si>
    <t>Kontogutschriften &amp; -belastungen</t>
  </si>
  <si>
    <t>Weitere Investitionen</t>
  </si>
  <si>
    <t>Anfangsinvestitionen (inkl. Ust.)</t>
  </si>
  <si>
    <t>Gründungskosten (inkl Ust)</t>
  </si>
  <si>
    <t>Erhaltene Umsatzsteuer</t>
  </si>
  <si>
    <t>Erweiterungs, Ersatzinvestitionen (exkl. Ust)</t>
  </si>
  <si>
    <t>Weiteres Umlaufvermögen</t>
  </si>
  <si>
    <t>Gewinn vor Steuer</t>
  </si>
  <si>
    <t>Ust.</t>
  </si>
  <si>
    <t>Private Kosten</t>
  </si>
  <si>
    <t>Ergebnis nach Abzug privater Kosten</t>
  </si>
  <si>
    <t>Kumuliertes Ergebnis nach privaten Kosten</t>
  </si>
  <si>
    <t>Kumulierte Private Kosten</t>
  </si>
  <si>
    <t>Total Belastungen inkl. Private Kosten</t>
  </si>
  <si>
    <t>Kontostand ohne private Kosten</t>
  </si>
  <si>
    <r>
      <t>Private Kosten</t>
    </r>
    <r>
      <rPr>
        <sz val="10"/>
        <rFont val="Tahoma"/>
        <family val="2"/>
      </rPr>
      <t xml:space="preserve"> (bzw. Unternehmerlohn bei Personengesellschaften)</t>
    </r>
  </si>
  <si>
    <r>
      <t xml:space="preserve">Kontostand </t>
    </r>
    <r>
      <rPr>
        <b/>
        <sz val="10"/>
        <rFont val="Tahoma"/>
        <family val="2"/>
      </rPr>
      <t>(inkl. private Kosten)</t>
    </r>
  </si>
  <si>
    <t>Kosten (netto)</t>
  </si>
  <si>
    <t>Anzahl Tage</t>
  </si>
  <si>
    <t>Gutschriften</t>
  </si>
  <si>
    <t>Belastungen</t>
  </si>
  <si>
    <t>Niedrigster Kontostand mit Puffer</t>
  </si>
  <si>
    <t>Niedrigster Kontostand ohne Puffer</t>
  </si>
  <si>
    <r>
      <t xml:space="preserve">Zahlungsausgang </t>
    </r>
    <r>
      <rPr>
        <sz val="10"/>
        <rFont val="Tahoma"/>
        <family val="2"/>
      </rPr>
      <t>durch laufende Geschäfte (Kosten in der GuV)</t>
    </r>
  </si>
  <si>
    <t>Einnahmen - Ausgaben operative Tätigkeit kumuliert</t>
  </si>
  <si>
    <t>Kapital für Puffer</t>
  </si>
  <si>
    <t>Kontostand mit Puffer</t>
  </si>
  <si>
    <t>Haftungsausschluss</t>
  </si>
  <si>
    <t>Dieses Excel-Tool wird kostenlos von Für-Gründer.de zur Verfügung gestellt. Die Erstellung ist mit größter Sorgfalt vorgenommen worden. Für eventuelle Fehler</t>
  </si>
  <si>
    <t xml:space="preserve">wird keine Haftung übernommen. Es besteht kein Anspruch auf Support oder Lieferung von Updates. Die Interpretation der Ergebnisse ist allein Sache des Nutzers. </t>
  </si>
  <si>
    <t>Jeglicher Haftungsanspruch ist ausgeschlossen.</t>
  </si>
  <si>
    <t>Gesamter Kapitalbedarf</t>
  </si>
  <si>
    <t>Ust. Investitionen</t>
  </si>
  <si>
    <t>&gt;&gt; Hier geht es weiter</t>
  </si>
  <si>
    <t>Dir fehlt noch ein einfaches Buchhaltungstool, um deine Rechnungen professionell zu erstellen und deine Finanzen im Überblick 
zu haben? Dann teste jetzt FastBill 14 Tage kostenlos!</t>
  </si>
  <si>
    <t>&gt;&gt; Hier geht es weiter mit dem Tool</t>
  </si>
  <si>
    <t>Fixkosten</t>
  </si>
  <si>
    <t>Puffer (Anzahl Monate Fixkosten)</t>
  </si>
  <si>
    <t>Liquiditätsbedarf</t>
  </si>
  <si>
    <t xml:space="preserve">dein Unternehmen wächst nachhaltiger und erfolgreicher. </t>
  </si>
  <si>
    <t>Dank unserer Online-Lösung Unternehmerheld planst du besser, gründest effizienter und</t>
  </si>
  <si>
    <t>Erstelle deinen bankfähigen</t>
  </si>
  <si>
    <t>innert kürzester Zeit selbst</t>
  </si>
  <si>
    <t>Businessplan und Finanzplan</t>
  </si>
  <si>
    <t>Lass dir deine individuellen</t>
  </si>
  <si>
    <t>Gründungsschritte zusammen-</t>
  </si>
  <si>
    <t>stellen und spare Zeit &amp; Geld</t>
  </si>
  <si>
    <t xml:space="preserve">Erstelle Angebote &amp; Rechnungen. </t>
  </si>
  <si>
    <t>Deine Buchhaltung macht sich</t>
  </si>
  <si>
    <t>dabei wie von selbst!</t>
  </si>
  <si>
    <t>Werde erfolgreicher mit dem Unternehmerheld!</t>
  </si>
  <si>
    <t>Business- &amp; Finanzplan</t>
  </si>
  <si>
    <t>Gründungscockpit</t>
  </si>
  <si>
    <t>Buchhaltung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</si>
</sst>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 _€_-;\-* #,##0.00\ _€_-;_-* &quot;-&quot;??\ _€_-;_-@_-"/>
    <numFmt numFmtId="164" formatCode="_-* #,##0.0\ &quot;€&quot;_-;\-* #,##0.0\ &quot;€&quot;_-;_-* &quot;-&quot;??\ &quot;€&quot;_-;_-@_-"/>
    <numFmt numFmtId="165" formatCode="_-* #,##0\ &quot;€&quot;_-;\-* #,##0\ &quot;€&quot;_-;_-* &quot;-&quot;??\ &quot;€&quot;_-;_-@_-"/>
    <numFmt numFmtId="166" formatCode="_-* #,##0.0\ _€_-;\-* #,##0.0\ _€_-;_-* &quot;-&quot;??\ _€_-;_-@_-"/>
    <numFmt numFmtId="167" formatCode="_-* #,##0\ _€_-;\-* #,##0\ _€_-;_-* &quot;-&quot;??\ _€_-;_-@_-"/>
    <numFmt numFmtId="168" formatCode="_-* #,##0.0\ _€_-;\-* #,##0.0\ _€_-;_-* &quot;-&quot;?\ _€_-;_-@_-"/>
    <numFmt numFmtId="169" formatCode="[$-407]mmmm\ yy;@"/>
    <numFmt numFmtId="170" formatCode="[$-407]mmm/\ yy;@"/>
    <numFmt numFmtId="171" formatCode="d/m/yy;@"/>
    <numFmt numFmtId="172" formatCode="0.0%"/>
    <numFmt numFmtId="173" formatCode="[$-407]mmm/\ yyyy;@"/>
    <numFmt numFmtId="174" formatCode="0\ &quot;Monate&quot;"/>
  </numFmts>
  <fonts count="90" x14ac:knownFonts="1">
    <font>
      <sz val="10"/>
      <name val="Arial"/>
    </font>
    <font>
      <sz val="10"/>
      <name val="Arial"/>
      <family val="2"/>
    </font>
    <font>
      <u/>
      <sz val="10"/>
      <color indexed="12"/>
      <name val="Arial"/>
      <family val="2"/>
    </font>
    <font>
      <sz val="8"/>
      <name val="Arial"/>
      <family val="2"/>
    </font>
    <font>
      <b/>
      <sz val="16"/>
      <name val="Tahoma"/>
      <family val="2"/>
    </font>
    <font>
      <sz val="10"/>
      <name val="Tahoma"/>
      <family val="2"/>
    </font>
    <font>
      <b/>
      <sz val="10"/>
      <color indexed="9"/>
      <name val="Tahoma"/>
      <family val="2"/>
    </font>
    <font>
      <b/>
      <sz val="10"/>
      <name val="Tahoma"/>
      <family val="2"/>
    </font>
    <font>
      <sz val="8"/>
      <color indexed="56"/>
      <name val="Verdana"/>
      <family val="2"/>
    </font>
    <font>
      <b/>
      <sz val="14"/>
      <name val="Tahoma"/>
      <family val="2"/>
    </font>
    <font>
      <b/>
      <sz val="14"/>
      <color indexed="9"/>
      <name val="Tahoma"/>
      <family val="2"/>
    </font>
    <font>
      <sz val="10"/>
      <color indexed="23"/>
      <name val="Tahoma"/>
      <family val="2"/>
    </font>
    <font>
      <sz val="8"/>
      <color indexed="81"/>
      <name val="Tahoma"/>
      <family val="2"/>
    </font>
    <font>
      <b/>
      <sz val="8"/>
      <color indexed="81"/>
      <name val="Tahoma"/>
      <family val="2"/>
    </font>
    <font>
      <sz val="10"/>
      <color indexed="22"/>
      <name val="Tahoma"/>
      <family val="2"/>
    </font>
    <font>
      <u/>
      <sz val="10"/>
      <color indexed="50"/>
      <name val="Arial"/>
      <family val="2"/>
    </font>
    <font>
      <sz val="10"/>
      <color indexed="10"/>
      <name val="Tahoma"/>
      <family val="2"/>
    </font>
    <font>
      <b/>
      <sz val="10"/>
      <color indexed="10"/>
      <name val="Tahoma"/>
      <family val="2"/>
    </font>
    <font>
      <b/>
      <sz val="14"/>
      <color indexed="10"/>
      <name val="Tahoma"/>
      <family val="2"/>
    </font>
    <font>
      <b/>
      <sz val="10"/>
      <color indexed="22"/>
      <name val="Tahoma"/>
      <family val="2"/>
    </font>
    <font>
      <sz val="10"/>
      <color indexed="55"/>
      <name val="Tahoma"/>
      <family val="2"/>
    </font>
    <font>
      <b/>
      <sz val="12"/>
      <name val="Tahoma"/>
      <family val="2"/>
    </font>
    <font>
      <sz val="10"/>
      <color indexed="9"/>
      <name val="Tahoma"/>
      <family val="2"/>
    </font>
    <font>
      <sz val="14"/>
      <color indexed="9"/>
      <name val="Tahoma"/>
      <family val="2"/>
    </font>
    <font>
      <i/>
      <sz val="10"/>
      <name val="Tahoma"/>
      <family val="2"/>
    </font>
    <font>
      <sz val="8"/>
      <color indexed="55"/>
      <name val="Tahoma"/>
      <family val="2"/>
    </font>
    <font>
      <sz val="12"/>
      <color indexed="22"/>
      <name val="Tahoma"/>
      <family val="2"/>
    </font>
    <font>
      <b/>
      <sz val="12"/>
      <color indexed="9"/>
      <name val="Tahoma"/>
      <family val="2"/>
    </font>
    <font>
      <sz val="10"/>
      <name val="Arial"/>
      <family val="2"/>
    </font>
    <font>
      <sz val="9"/>
      <name val="Tahoma"/>
      <family val="2"/>
    </font>
    <font>
      <sz val="8"/>
      <color indexed="10"/>
      <name val="Tahoma"/>
      <family val="2"/>
    </font>
    <font>
      <sz val="8"/>
      <name val="Tahoma"/>
      <family val="2"/>
    </font>
    <font>
      <b/>
      <i/>
      <sz val="10"/>
      <name val="Tahoma"/>
      <family val="2"/>
    </font>
    <font>
      <sz val="11"/>
      <name val="Tahoma"/>
      <family val="2"/>
    </font>
    <font>
      <u/>
      <sz val="10"/>
      <color indexed="45"/>
      <name val="Arial"/>
      <family val="2"/>
    </font>
    <font>
      <sz val="10"/>
      <color indexed="43"/>
      <name val="Tahoma"/>
      <family val="2"/>
    </font>
    <font>
      <b/>
      <sz val="18"/>
      <color indexed="25"/>
      <name val="Tahoma"/>
      <family val="2"/>
    </font>
    <font>
      <b/>
      <sz val="16"/>
      <color indexed="25"/>
      <name val="Tahoma"/>
      <family val="2"/>
    </font>
    <font>
      <b/>
      <sz val="10"/>
      <color indexed="25"/>
      <name val="Tahoma"/>
      <family val="2"/>
    </font>
    <font>
      <sz val="10"/>
      <name val="Arial"/>
      <family val="2"/>
    </font>
    <font>
      <sz val="12"/>
      <name val="Tahoma"/>
      <family val="2"/>
    </font>
    <font>
      <b/>
      <sz val="11"/>
      <name val="Tahoma"/>
      <family val="2"/>
    </font>
    <font>
      <b/>
      <sz val="11"/>
      <color indexed="55"/>
      <name val="Tahoma"/>
      <family val="2"/>
    </font>
    <font>
      <sz val="12"/>
      <color indexed="9"/>
      <name val="Tahoma"/>
      <family val="2"/>
    </font>
    <font>
      <sz val="12"/>
      <color indexed="8"/>
      <name val="Tahoma"/>
      <family val="2"/>
    </font>
    <font>
      <b/>
      <u/>
      <sz val="10"/>
      <name val="Arial"/>
      <family val="2"/>
    </font>
    <font>
      <sz val="12"/>
      <color indexed="51"/>
      <name val="Tahoma"/>
      <family val="2"/>
    </font>
    <font>
      <sz val="9"/>
      <color indexed="81"/>
      <name val="Tahoma"/>
      <family val="2"/>
    </font>
    <font>
      <b/>
      <sz val="9"/>
      <color indexed="81"/>
      <name val="Tahoma"/>
      <family val="2"/>
    </font>
    <font>
      <b/>
      <sz val="8"/>
      <color indexed="8"/>
      <name val="Tahoma"/>
      <family val="2"/>
    </font>
    <font>
      <sz val="8"/>
      <color indexed="8"/>
      <name val="Tahoma"/>
      <family val="2"/>
    </font>
    <font>
      <b/>
      <sz val="8"/>
      <color indexed="62"/>
      <name val="Tahoma"/>
      <family val="2"/>
    </font>
    <font>
      <u/>
      <sz val="10"/>
      <color rgb="FF99CC00"/>
      <name val="Arial"/>
      <family val="2"/>
    </font>
    <font>
      <sz val="10"/>
      <color theme="0"/>
      <name val="Tahoma"/>
      <family val="2"/>
    </font>
    <font>
      <sz val="10"/>
      <color theme="0" tint="-0.249977111117893"/>
      <name val="Tahoma"/>
      <family val="2"/>
    </font>
    <font>
      <sz val="10"/>
      <color rgb="FFFF0000"/>
      <name val="Tahoma"/>
      <family val="2"/>
    </font>
    <font>
      <sz val="10"/>
      <color theme="0" tint="-0.499984740745262"/>
      <name val="Tahoma"/>
      <family val="2"/>
    </font>
    <font>
      <b/>
      <sz val="10"/>
      <color theme="0"/>
      <name val="Tahoma"/>
      <family val="2"/>
    </font>
    <font>
      <b/>
      <sz val="12"/>
      <color theme="0"/>
      <name val="Tahoma"/>
      <family val="2"/>
    </font>
    <font>
      <b/>
      <sz val="14"/>
      <color theme="0"/>
      <name val="Tahoma"/>
      <family val="2"/>
    </font>
    <font>
      <sz val="10"/>
      <color theme="1"/>
      <name val="Tahoma"/>
      <family val="2"/>
    </font>
    <font>
      <b/>
      <sz val="10"/>
      <color rgb="FFFF0000"/>
      <name val="Tahoma"/>
      <family val="2"/>
    </font>
    <font>
      <b/>
      <sz val="12"/>
      <color theme="1"/>
      <name val="Tahoma"/>
      <family val="2"/>
    </font>
    <font>
      <b/>
      <sz val="10"/>
      <color theme="1"/>
      <name val="Tahoma"/>
      <family val="2"/>
    </font>
    <font>
      <b/>
      <sz val="10"/>
      <color rgb="FF00608A"/>
      <name val="Tahoma"/>
      <family val="2"/>
    </font>
    <font>
      <u/>
      <sz val="11"/>
      <color rgb="FF00608A"/>
      <name val="Tahoma"/>
      <family val="2"/>
    </font>
    <font>
      <b/>
      <sz val="11"/>
      <color theme="0"/>
      <name val="Tahoma"/>
      <family val="2"/>
    </font>
    <font>
      <sz val="8"/>
      <color rgb="FFFF0000"/>
      <name val="Arial"/>
      <family val="2"/>
    </font>
    <font>
      <u/>
      <sz val="10"/>
      <color rgb="FF00608A"/>
      <name val="Tahoma"/>
      <family val="2"/>
    </font>
    <font>
      <u/>
      <sz val="10"/>
      <color rgb="FF00608A"/>
      <name val="Arial"/>
      <family val="2"/>
    </font>
    <font>
      <sz val="12"/>
      <color theme="0"/>
      <name val="Tahoma"/>
      <family val="2"/>
    </font>
    <font>
      <sz val="14"/>
      <color theme="0"/>
      <name val="Tahoma"/>
      <family val="2"/>
    </font>
    <font>
      <b/>
      <sz val="8"/>
      <color rgb="FF333399"/>
      <name val="Tahoma"/>
      <family val="2"/>
    </font>
    <font>
      <sz val="8"/>
      <color rgb="FFFF0000"/>
      <name val="Tahoma"/>
      <family val="2"/>
    </font>
    <font>
      <sz val="8"/>
      <color rgb="FF333399"/>
      <name val="Tahoma"/>
      <family val="2"/>
    </font>
    <font>
      <b/>
      <sz val="8"/>
      <color theme="0" tint="-0.499984740745262"/>
      <name val="Tahoma"/>
      <family val="2"/>
    </font>
    <font>
      <sz val="8"/>
      <color theme="0" tint="-0.499984740745262"/>
      <name val="Tahoma"/>
      <family val="2"/>
    </font>
    <font>
      <sz val="10"/>
      <color rgb="FFFF0000"/>
      <name val="Arial"/>
      <family val="2"/>
    </font>
    <font>
      <u/>
      <sz val="10"/>
      <color rgb="FF009CDE"/>
      <name val="Arial"/>
      <family val="2"/>
    </font>
    <font>
      <sz val="10"/>
      <color rgb="FF009CDE"/>
      <name val="Tahoma"/>
      <family val="2"/>
    </font>
    <font>
      <b/>
      <sz val="24"/>
      <name val="Calibri Light"/>
      <family val="2"/>
    </font>
    <font>
      <sz val="11"/>
      <name val="Calibri Light"/>
      <family val="2"/>
    </font>
    <font>
      <sz val="11"/>
      <color rgb="FFFF0000"/>
      <name val="Calibri Light"/>
      <family val="2"/>
    </font>
    <font>
      <sz val="12"/>
      <name val="Calibri Light"/>
      <family val="2"/>
    </font>
    <font>
      <b/>
      <sz val="12"/>
      <name val="Calibri Light"/>
      <family val="2"/>
    </font>
    <font>
      <b/>
      <sz val="11"/>
      <name val="Calibri Light"/>
      <family val="2"/>
    </font>
    <font>
      <u/>
      <sz val="10"/>
      <color theme="0" tint="-0.499984740745262"/>
      <name val="Calibri"/>
      <family val="2"/>
      <scheme val="minor"/>
    </font>
    <font>
      <b/>
      <sz val="12"/>
      <color rgb="FF4ABFB4"/>
      <name val="Calibri Light"/>
      <family val="2"/>
    </font>
    <font>
      <sz val="11"/>
      <color rgb="FF4ABFB4"/>
      <name val="Calibri Light"/>
      <family val="2"/>
    </font>
    <font>
      <sz val="10"/>
      <name val="Calibri Light"/>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44"/>
        <bgColor indexed="64"/>
      </patternFill>
    </fill>
    <fill>
      <patternFill patternType="solid">
        <fgColor indexed="63"/>
        <bgColor indexed="64"/>
      </patternFill>
    </fill>
    <fill>
      <patternFill patternType="solid">
        <fgColor theme="0"/>
        <bgColor indexed="64"/>
      </patternFill>
    </fill>
    <fill>
      <patternFill patternType="solid">
        <fgColor theme="0" tint="-0.249977111117893"/>
        <bgColor indexed="64"/>
      </patternFill>
    </fill>
    <fill>
      <patternFill patternType="solid">
        <fgColor rgb="FF99CC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608A"/>
        <bgColor indexed="64"/>
      </patternFill>
    </fill>
    <fill>
      <patternFill patternType="solid">
        <fgColor theme="4" tint="0.79998168889431442"/>
        <bgColor indexed="64"/>
      </patternFill>
    </fill>
    <fill>
      <patternFill patternType="solid">
        <fgColor rgb="FFF3AA00"/>
        <bgColor indexed="64"/>
      </patternFill>
    </fill>
    <fill>
      <patternFill patternType="solid">
        <fgColor rgb="FFFF0000"/>
        <bgColor indexed="64"/>
      </patternFill>
    </fill>
    <fill>
      <patternFill patternType="solid">
        <fgColor rgb="FF009CDE"/>
        <bgColor indexed="64"/>
      </patternFill>
    </fill>
    <fill>
      <patternFill patternType="solid">
        <fgColor rgb="FFF8F8F8"/>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28" fillId="0" borderId="0"/>
    <xf numFmtId="44" fontId="1" fillId="0" borderId="0" applyFont="0" applyFill="0" applyBorder="0" applyAlignment="0" applyProtection="0"/>
    <xf numFmtId="0" fontId="1" fillId="0" borderId="0"/>
    <xf numFmtId="0" fontId="1" fillId="0" borderId="0"/>
  </cellStyleXfs>
  <cellXfs count="429">
    <xf numFmtId="0" fontId="0" fillId="0" borderId="0" xfId="0"/>
    <xf numFmtId="0" fontId="4" fillId="2" borderId="0" xfId="0" applyFont="1" applyFill="1"/>
    <xf numFmtId="0" fontId="5" fillId="2" borderId="0" xfId="0" applyFont="1" applyFill="1"/>
    <xf numFmtId="0" fontId="5" fillId="2" borderId="0" xfId="0" applyFont="1" applyFill="1" applyBorder="1"/>
    <xf numFmtId="0" fontId="5" fillId="3" borderId="0" xfId="0" applyFont="1" applyFill="1"/>
    <xf numFmtId="0" fontId="5" fillId="2" borderId="0" xfId="0" quotePrefix="1" applyFont="1" applyFill="1" applyBorder="1"/>
    <xf numFmtId="0" fontId="7" fillId="2" borderId="0" xfId="0" applyFont="1" applyFill="1" applyBorder="1"/>
    <xf numFmtId="0" fontId="7" fillId="2" borderId="0" xfId="0" quotePrefix="1" applyFont="1" applyFill="1" applyBorder="1"/>
    <xf numFmtId="44" fontId="5" fillId="2" borderId="0" xfId="5" applyFont="1" applyFill="1" applyBorder="1"/>
    <xf numFmtId="44" fontId="5" fillId="2" borderId="0" xfId="5" applyFont="1" applyFill="1"/>
    <xf numFmtId="0" fontId="0" fillId="2" borderId="0" xfId="0" applyFill="1"/>
    <xf numFmtId="0" fontId="0" fillId="2" borderId="0" xfId="0" applyFill="1" applyBorder="1"/>
    <xf numFmtId="165" fontId="5" fillId="2" borderId="0" xfId="5" applyNumberFormat="1" applyFont="1" applyFill="1" applyBorder="1"/>
    <xf numFmtId="165" fontId="5" fillId="3" borderId="0" xfId="5" applyNumberFormat="1" applyFont="1" applyFill="1" applyBorder="1"/>
    <xf numFmtId="14" fontId="5" fillId="2" borderId="0" xfId="0" applyNumberFormat="1" applyFont="1" applyFill="1" applyBorder="1"/>
    <xf numFmtId="14" fontId="5" fillId="2" borderId="0" xfId="5" applyNumberFormat="1" applyFont="1" applyFill="1" applyBorder="1"/>
    <xf numFmtId="14" fontId="5" fillId="2" borderId="0" xfId="0" applyNumberFormat="1" applyFont="1" applyFill="1"/>
    <xf numFmtId="0" fontId="5" fillId="4" borderId="0" xfId="0" applyFont="1" applyFill="1" applyBorder="1"/>
    <xf numFmtId="0" fontId="9" fillId="4" borderId="0" xfId="0" applyFont="1" applyFill="1" applyBorder="1"/>
    <xf numFmtId="167" fontId="5" fillId="3" borderId="0" xfId="1" applyNumberFormat="1" applyFont="1" applyFill="1" applyBorder="1"/>
    <xf numFmtId="165" fontId="7" fillId="4" borderId="0" xfId="0" applyNumberFormat="1" applyFont="1" applyFill="1" applyBorder="1"/>
    <xf numFmtId="0" fontId="7" fillId="2" borderId="0" xfId="0" applyFont="1" applyFill="1"/>
    <xf numFmtId="0" fontId="7" fillId="5" borderId="0" xfId="0" applyFont="1" applyFill="1" applyBorder="1"/>
    <xf numFmtId="170" fontId="7" fillId="5" borderId="0" xfId="0" applyNumberFormat="1" applyFont="1" applyFill="1" applyBorder="1"/>
    <xf numFmtId="165" fontId="5" fillId="3" borderId="0" xfId="5" applyNumberFormat="1" applyFont="1" applyFill="1"/>
    <xf numFmtId="165" fontId="5" fillId="2" borderId="0" xfId="5" applyNumberFormat="1" applyFont="1" applyFill="1"/>
    <xf numFmtId="165" fontId="0" fillId="2" borderId="0" xfId="5" applyNumberFormat="1" applyFont="1" applyFill="1"/>
    <xf numFmtId="0" fontId="9" fillId="5" borderId="0" xfId="0" applyFont="1" applyFill="1" applyBorder="1"/>
    <xf numFmtId="0" fontId="14" fillId="2" borderId="0" xfId="0" applyFont="1" applyFill="1" applyBorder="1"/>
    <xf numFmtId="0" fontId="14" fillId="2" borderId="0" xfId="0" applyFont="1" applyFill="1"/>
    <xf numFmtId="171" fontId="14" fillId="2" borderId="0" xfId="0" quotePrefix="1" applyNumberFormat="1" applyFont="1" applyFill="1" applyBorder="1" applyAlignment="1">
      <alignment horizontal="right"/>
    </xf>
    <xf numFmtId="14" fontId="14" fillId="2" borderId="0" xfId="0" applyNumberFormat="1" applyFont="1" applyFill="1" applyBorder="1"/>
    <xf numFmtId="0" fontId="6" fillId="2" borderId="0" xfId="0" applyFont="1" applyFill="1" applyBorder="1"/>
    <xf numFmtId="0" fontId="11" fillId="2" borderId="0" xfId="0" applyFont="1" applyFill="1" applyBorder="1"/>
    <xf numFmtId="165" fontId="0" fillId="2" borderId="0" xfId="5" applyNumberFormat="1" applyFont="1" applyFill="1" applyBorder="1"/>
    <xf numFmtId="9" fontId="5" fillId="2" borderId="0" xfId="0" applyNumberFormat="1" applyFont="1" applyFill="1" applyBorder="1"/>
    <xf numFmtId="165" fontId="5" fillId="2" borderId="0" xfId="0" applyNumberFormat="1" applyFont="1" applyFill="1"/>
    <xf numFmtId="0" fontId="17" fillId="2" borderId="0" xfId="0" applyFont="1" applyFill="1"/>
    <xf numFmtId="9" fontId="5" fillId="2" borderId="0" xfId="0" applyNumberFormat="1" applyFont="1" applyFill="1"/>
    <xf numFmtId="0" fontId="5" fillId="3" borderId="0" xfId="0" applyFont="1" applyFill="1" applyBorder="1"/>
    <xf numFmtId="165" fontId="7" fillId="2" borderId="0" xfId="0" applyNumberFormat="1" applyFont="1" applyFill="1"/>
    <xf numFmtId="0" fontId="7" fillId="4" borderId="0" xfId="0" applyFont="1" applyFill="1"/>
    <xf numFmtId="171" fontId="5" fillId="2" borderId="0" xfId="0" quotePrefix="1" applyNumberFormat="1" applyFont="1" applyFill="1" applyBorder="1" applyAlignment="1">
      <alignment horizontal="right"/>
    </xf>
    <xf numFmtId="0" fontId="9" fillId="2" borderId="0" xfId="0" applyFont="1" applyFill="1" applyBorder="1"/>
    <xf numFmtId="170" fontId="7" fillId="2" borderId="0" xfId="0" applyNumberFormat="1" applyFont="1" applyFill="1" applyBorder="1"/>
    <xf numFmtId="167" fontId="5" fillId="2" borderId="0" xfId="1" applyNumberFormat="1" applyFont="1" applyFill="1" applyBorder="1"/>
    <xf numFmtId="165" fontId="5" fillId="2" borderId="0" xfId="5" applyNumberFormat="1" applyFont="1" applyFill="1" applyBorder="1" applyAlignment="1"/>
    <xf numFmtId="165" fontId="0" fillId="2" borderId="0" xfId="5" applyNumberFormat="1" applyFont="1" applyFill="1" applyBorder="1" applyAlignment="1"/>
    <xf numFmtId="167" fontId="11" fillId="2" borderId="0" xfId="1" applyNumberFormat="1" applyFont="1" applyFill="1" applyBorder="1" applyAlignment="1"/>
    <xf numFmtId="0" fontId="10" fillId="2" borderId="0" xfId="0" applyFont="1" applyFill="1" applyBorder="1"/>
    <xf numFmtId="165" fontId="7" fillId="2" borderId="0" xfId="0" applyNumberFormat="1" applyFont="1" applyFill="1" applyBorder="1"/>
    <xf numFmtId="165" fontId="8" fillId="2" borderId="0" xfId="5" applyNumberFormat="1" applyFont="1" applyFill="1" applyBorder="1"/>
    <xf numFmtId="0" fontId="8" fillId="2" borderId="0" xfId="0" applyFont="1" applyFill="1" applyBorder="1"/>
    <xf numFmtId="0" fontId="15" fillId="2" borderId="0" xfId="2" applyFont="1" applyFill="1" applyBorder="1" applyAlignment="1" applyProtection="1"/>
    <xf numFmtId="0" fontId="17" fillId="2" borderId="0" xfId="0" applyFont="1" applyFill="1" applyBorder="1"/>
    <xf numFmtId="43" fontId="5" fillId="2" borderId="0" xfId="1" applyFont="1" applyFill="1" applyBorder="1"/>
    <xf numFmtId="170" fontId="5" fillId="2" borderId="0" xfId="0" applyNumberFormat="1" applyFont="1" applyFill="1" applyBorder="1"/>
    <xf numFmtId="9" fontId="5" fillId="3" borderId="0" xfId="3" applyFont="1" applyFill="1" applyBorder="1"/>
    <xf numFmtId="0" fontId="7" fillId="2" borderId="0" xfId="0" applyFont="1" applyFill="1" applyBorder="1" applyAlignment="1">
      <alignment horizontal="center"/>
    </xf>
    <xf numFmtId="0" fontId="5" fillId="2" borderId="0" xfId="0" applyFont="1" applyFill="1" applyBorder="1" applyAlignment="1">
      <alignment horizontal="center"/>
    </xf>
    <xf numFmtId="44" fontId="5" fillId="2" borderId="0" xfId="5" applyFont="1" applyFill="1" applyBorder="1" applyAlignment="1">
      <alignment horizontal="center"/>
    </xf>
    <xf numFmtId="0" fontId="21" fillId="2" borderId="0" xfId="0" applyFont="1" applyFill="1" applyBorder="1"/>
    <xf numFmtId="166" fontId="5" fillId="2" borderId="0" xfId="1" applyNumberFormat="1" applyFont="1" applyFill="1" applyBorder="1" applyAlignment="1">
      <alignment horizontal="center"/>
    </xf>
    <xf numFmtId="168" fontId="5" fillId="2" borderId="0" xfId="0" applyNumberFormat="1" applyFont="1" applyFill="1" applyBorder="1"/>
    <xf numFmtId="44" fontId="5" fillId="2" borderId="0" xfId="0" applyNumberFormat="1" applyFont="1" applyFill="1" applyBorder="1" applyAlignment="1">
      <alignment horizontal="center"/>
    </xf>
    <xf numFmtId="166" fontId="5" fillId="2" borderId="0" xfId="1" applyNumberFormat="1" applyFont="1" applyFill="1" applyBorder="1"/>
    <xf numFmtId="44" fontId="7" fillId="2" borderId="0" xfId="5" applyFont="1" applyFill="1" applyBorder="1" applyAlignment="1">
      <alignment horizontal="center"/>
    </xf>
    <xf numFmtId="0" fontId="22" fillId="2" borderId="0" xfId="0" applyFont="1" applyFill="1" applyBorder="1"/>
    <xf numFmtId="167" fontId="22" fillId="2" borderId="0" xfId="1" applyNumberFormat="1" applyFont="1" applyFill="1" applyBorder="1"/>
    <xf numFmtId="165" fontId="5" fillId="2" borderId="0" xfId="0" applyNumberFormat="1" applyFont="1" applyFill="1" applyBorder="1"/>
    <xf numFmtId="165" fontId="5" fillId="2" borderId="0" xfId="5" applyNumberFormat="1" applyFont="1" applyFill="1" applyBorder="1" applyAlignment="1">
      <alignment horizontal="left"/>
    </xf>
    <xf numFmtId="165" fontId="5" fillId="2" borderId="0" xfId="0" applyNumberFormat="1" applyFont="1" applyFill="1" applyBorder="1" applyAlignment="1">
      <alignment horizontal="center"/>
    </xf>
    <xf numFmtId="0" fontId="7" fillId="2" borderId="0" xfId="0" applyFont="1" applyFill="1" applyBorder="1" applyAlignment="1">
      <alignment horizontal="right"/>
    </xf>
    <xf numFmtId="0" fontId="21" fillId="2" borderId="0" xfId="0" applyFont="1" applyFill="1"/>
    <xf numFmtId="167" fontId="5" fillId="2" borderId="0" xfId="1" quotePrefix="1" applyNumberFormat="1" applyFont="1" applyFill="1" applyBorder="1" applyAlignment="1">
      <alignment horizontal="right"/>
    </xf>
    <xf numFmtId="165" fontId="5" fillId="2" borderId="0" xfId="5" quotePrefix="1" applyNumberFormat="1" applyFont="1" applyFill="1" applyBorder="1" applyAlignment="1">
      <alignment horizontal="right"/>
    </xf>
    <xf numFmtId="165" fontId="14" fillId="2" borderId="0" xfId="5" quotePrefix="1" applyNumberFormat="1" applyFont="1" applyFill="1" applyBorder="1" applyAlignment="1">
      <alignment horizontal="right"/>
    </xf>
    <xf numFmtId="165" fontId="14" fillId="2" borderId="0" xfId="5" applyNumberFormat="1" applyFont="1" applyFill="1" applyBorder="1"/>
    <xf numFmtId="170" fontId="5" fillId="2" borderId="0" xfId="0" applyNumberFormat="1" applyFont="1" applyFill="1"/>
    <xf numFmtId="0" fontId="5" fillId="2" borderId="0" xfId="0" applyFont="1" applyFill="1" applyBorder="1" applyAlignment="1">
      <alignment horizontal="left"/>
    </xf>
    <xf numFmtId="167" fontId="5" fillId="2" borderId="0" xfId="1" applyNumberFormat="1" applyFont="1" applyFill="1" applyBorder="1" applyAlignment="1">
      <alignment horizontal="left"/>
    </xf>
    <xf numFmtId="0" fontId="25" fillId="2" borderId="0" xfId="0" applyFont="1" applyFill="1" applyBorder="1"/>
    <xf numFmtId="167" fontId="25" fillId="2" borderId="0" xfId="0" applyNumberFormat="1" applyFont="1" applyFill="1"/>
    <xf numFmtId="0" fontId="26" fillId="6" borderId="0" xfId="0" quotePrefix="1" applyFont="1" applyFill="1" applyBorder="1"/>
    <xf numFmtId="0" fontId="26" fillId="6" borderId="0" xfId="0" applyFont="1" applyFill="1" applyBorder="1"/>
    <xf numFmtId="0" fontId="21" fillId="4" borderId="0" xfId="0" applyFont="1" applyFill="1" applyBorder="1"/>
    <xf numFmtId="0" fontId="23" fillId="6" borderId="0" xfId="0" applyFont="1" applyFill="1" applyBorder="1"/>
    <xf numFmtId="0" fontId="7" fillId="2" borderId="0" xfId="0" applyFont="1" applyFill="1" applyAlignment="1">
      <alignment horizontal="center"/>
    </xf>
    <xf numFmtId="44" fontId="7" fillId="2" borderId="0" xfId="5" applyFont="1" applyFill="1"/>
    <xf numFmtId="165" fontId="7" fillId="2" borderId="0" xfId="5" applyNumberFormat="1" applyFont="1" applyFill="1"/>
    <xf numFmtId="9" fontId="5" fillId="2" borderId="0" xfId="3" applyFont="1" applyFill="1" applyBorder="1"/>
    <xf numFmtId="172" fontId="5" fillId="2" borderId="0" xfId="3" applyNumberFormat="1" applyFont="1" applyFill="1" applyBorder="1"/>
    <xf numFmtId="0" fontId="16" fillId="2" borderId="0" xfId="0" applyFont="1" applyFill="1" applyBorder="1"/>
    <xf numFmtId="0" fontId="16" fillId="2" borderId="0" xfId="0" quotePrefix="1" applyFont="1" applyFill="1" applyBorder="1"/>
    <xf numFmtId="0" fontId="5" fillId="0" borderId="0" xfId="0" applyFont="1" applyFill="1" applyBorder="1"/>
    <xf numFmtId="0" fontId="16" fillId="0" borderId="0" xfId="0" applyFont="1" applyFill="1"/>
    <xf numFmtId="0" fontId="5" fillId="0" borderId="0" xfId="0" applyFont="1" applyFill="1"/>
    <xf numFmtId="0" fontId="28" fillId="2" borderId="0" xfId="0" applyFont="1" applyFill="1"/>
    <xf numFmtId="165" fontId="5" fillId="0" borderId="0" xfId="5" applyNumberFormat="1" applyFont="1" applyFill="1" applyBorder="1"/>
    <xf numFmtId="0" fontId="28" fillId="2" borderId="0" xfId="0" applyFont="1" applyFill="1" applyBorder="1"/>
    <xf numFmtId="0" fontId="5" fillId="0" borderId="0" xfId="0" applyFont="1" applyFill="1" applyBorder="1" applyAlignment="1">
      <alignment horizontal="left"/>
    </xf>
    <xf numFmtId="0" fontId="7" fillId="0" borderId="0" xfId="0" applyFont="1" applyFill="1"/>
    <xf numFmtId="0" fontId="30" fillId="2" borderId="0" xfId="0" applyFont="1" applyFill="1" applyBorder="1"/>
    <xf numFmtId="0" fontId="16" fillId="2" borderId="0" xfId="0" applyFont="1" applyFill="1"/>
    <xf numFmtId="14" fontId="7" fillId="2" borderId="0" xfId="0" applyNumberFormat="1" applyFont="1" applyFill="1" applyBorder="1"/>
    <xf numFmtId="0" fontId="19" fillId="2" borderId="0" xfId="0" applyFont="1" applyFill="1" applyBorder="1"/>
    <xf numFmtId="165" fontId="7" fillId="2" borderId="0" xfId="5" applyNumberFormat="1" applyFont="1" applyFill="1" applyBorder="1"/>
    <xf numFmtId="173" fontId="5" fillId="2" borderId="0" xfId="0" applyNumberFormat="1" applyFont="1" applyFill="1"/>
    <xf numFmtId="165" fontId="6" fillId="2" borderId="0" xfId="5" applyNumberFormat="1" applyFont="1" applyFill="1" applyBorder="1"/>
    <xf numFmtId="165" fontId="5" fillId="3" borderId="0" xfId="5" applyNumberFormat="1" applyFont="1" applyFill="1" applyBorder="1" applyProtection="1">
      <protection locked="0"/>
    </xf>
    <xf numFmtId="0" fontId="5" fillId="3" borderId="0" xfId="0" applyFont="1" applyFill="1" applyBorder="1" applyProtection="1">
      <protection locked="0"/>
    </xf>
    <xf numFmtId="173" fontId="5" fillId="3" borderId="0" xfId="0" applyNumberFormat="1" applyFont="1" applyFill="1" applyBorder="1" applyAlignment="1" applyProtection="1">
      <alignment horizontal="right"/>
      <protection locked="0"/>
    </xf>
    <xf numFmtId="167" fontId="5" fillId="3" borderId="0" xfId="1" applyNumberFormat="1" applyFont="1" applyFill="1" applyBorder="1" applyProtection="1">
      <protection locked="0"/>
    </xf>
    <xf numFmtId="165" fontId="5" fillId="3" borderId="0" xfId="5" applyNumberFormat="1" applyFont="1" applyFill="1" applyBorder="1" applyAlignment="1" applyProtection="1">
      <protection locked="0"/>
    </xf>
    <xf numFmtId="165" fontId="0" fillId="3" borderId="0" xfId="5" applyNumberFormat="1" applyFont="1" applyFill="1" applyBorder="1" applyAlignment="1" applyProtection="1">
      <protection locked="0"/>
    </xf>
    <xf numFmtId="167" fontId="11" fillId="3" borderId="0" xfId="1" applyNumberFormat="1" applyFont="1" applyFill="1" applyBorder="1" applyAlignment="1" applyProtection="1">
      <protection locked="0"/>
    </xf>
    <xf numFmtId="165" fontId="5" fillId="3" borderId="0" xfId="5" applyNumberFormat="1" applyFont="1" applyFill="1" applyProtection="1">
      <protection locked="0"/>
    </xf>
    <xf numFmtId="3" fontId="5" fillId="3" borderId="0" xfId="5" applyNumberFormat="1" applyFont="1" applyFill="1" applyProtection="1">
      <protection locked="0"/>
    </xf>
    <xf numFmtId="9" fontId="5" fillId="3" borderId="0" xfId="0" applyNumberFormat="1" applyFont="1" applyFill="1" applyProtection="1">
      <protection locked="0"/>
    </xf>
    <xf numFmtId="0" fontId="5" fillId="3" borderId="0" xfId="0" applyFont="1" applyFill="1" applyProtection="1">
      <protection locked="0"/>
    </xf>
    <xf numFmtId="0" fontId="0" fillId="3" borderId="0" xfId="0" applyFill="1" applyProtection="1">
      <protection locked="0"/>
    </xf>
    <xf numFmtId="0" fontId="8" fillId="3" borderId="0" xfId="0" applyFont="1" applyFill="1" applyProtection="1">
      <protection locked="0"/>
    </xf>
    <xf numFmtId="9" fontId="5" fillId="3" borderId="0" xfId="3" applyFont="1" applyFill="1" applyProtection="1">
      <protection locked="0"/>
    </xf>
    <xf numFmtId="165" fontId="0" fillId="3" borderId="0" xfId="5" applyNumberFormat="1" applyFont="1" applyFill="1" applyBorder="1" applyProtection="1">
      <protection locked="0"/>
    </xf>
    <xf numFmtId="165" fontId="8" fillId="3" borderId="0" xfId="5" applyNumberFormat="1" applyFont="1" applyFill="1" applyBorder="1" applyProtection="1">
      <protection locked="0"/>
    </xf>
    <xf numFmtId="0" fontId="32" fillId="2" borderId="0" xfId="0" applyFont="1" applyFill="1"/>
    <xf numFmtId="0" fontId="24" fillId="2" borderId="0" xfId="0" applyFont="1" applyFill="1"/>
    <xf numFmtId="0" fontId="33" fillId="2" borderId="0" xfId="0" applyFont="1" applyFill="1" applyBorder="1"/>
    <xf numFmtId="0" fontId="33" fillId="2" borderId="0" xfId="0" applyFont="1" applyFill="1"/>
    <xf numFmtId="0" fontId="35" fillId="2" borderId="0" xfId="0" applyFont="1" applyFill="1" applyBorder="1"/>
    <xf numFmtId="165" fontId="34" fillId="2" borderId="0" xfId="2" applyNumberFormat="1" applyFont="1" applyFill="1" applyBorder="1" applyAlignment="1" applyProtection="1"/>
    <xf numFmtId="0" fontId="36" fillId="2" borderId="0" xfId="0" applyFont="1" applyFill="1"/>
    <xf numFmtId="0" fontId="37" fillId="2" borderId="0" xfId="0" applyFont="1" applyFill="1"/>
    <xf numFmtId="0" fontId="38" fillId="2" borderId="0" xfId="0" applyFont="1" applyFill="1" applyBorder="1"/>
    <xf numFmtId="165" fontId="5" fillId="7" borderId="0" xfId="5" applyNumberFormat="1" applyFont="1" applyFill="1" applyBorder="1" applyProtection="1">
      <protection locked="0"/>
    </xf>
    <xf numFmtId="0" fontId="5" fillId="2" borderId="0" xfId="0" applyFont="1" applyFill="1" applyBorder="1" applyProtection="1">
      <protection locked="0"/>
    </xf>
    <xf numFmtId="0" fontId="7" fillId="2" borderId="0" xfId="0" applyFont="1" applyFill="1" applyBorder="1" applyProtection="1">
      <protection locked="0"/>
    </xf>
    <xf numFmtId="166" fontId="5" fillId="2" borderId="0" xfId="1" applyNumberFormat="1" applyFont="1" applyFill="1" applyBorder="1" applyAlignment="1" applyProtection="1">
      <protection locked="0"/>
    </xf>
    <xf numFmtId="0" fontId="7" fillId="2" borderId="0" xfId="0" applyFont="1" applyFill="1" applyBorder="1" applyAlignment="1" applyProtection="1">
      <protection locked="0"/>
    </xf>
    <xf numFmtId="0" fontId="5" fillId="2" borderId="1" xfId="0" applyFont="1" applyFill="1" applyBorder="1"/>
    <xf numFmtId="0" fontId="5" fillId="3" borderId="1" xfId="0" applyFont="1" applyFill="1" applyBorder="1" applyProtection="1">
      <protection locked="0"/>
    </xf>
    <xf numFmtId="0" fontId="5" fillId="7" borderId="0" xfId="0" applyFont="1" applyFill="1"/>
    <xf numFmtId="165" fontId="5" fillId="7" borderId="0" xfId="5" applyNumberFormat="1" applyFont="1" applyFill="1" applyProtection="1">
      <protection locked="0"/>
    </xf>
    <xf numFmtId="0" fontId="5" fillId="7" borderId="0" xfId="0" quotePrefix="1" applyFont="1" applyFill="1" applyAlignment="1">
      <alignment wrapText="1"/>
    </xf>
    <xf numFmtId="0" fontId="52" fillId="2" borderId="0" xfId="2" applyFont="1" applyFill="1" applyAlignment="1" applyProtection="1"/>
    <xf numFmtId="0" fontId="5" fillId="7" borderId="0" xfId="0" applyFont="1" applyFill="1" applyBorder="1"/>
    <xf numFmtId="165" fontId="5" fillId="8" borderId="0" xfId="5" applyNumberFormat="1" applyFont="1" applyFill="1" applyBorder="1"/>
    <xf numFmtId="9" fontId="5" fillId="7" borderId="0" xfId="3" applyFont="1" applyFill="1" applyBorder="1"/>
    <xf numFmtId="9" fontId="5" fillId="8" borderId="0" xfId="0" applyNumberFormat="1" applyFont="1" applyFill="1" applyBorder="1"/>
    <xf numFmtId="165" fontId="5" fillId="7" borderId="0" xfId="5" applyNumberFormat="1" applyFont="1" applyFill="1" applyBorder="1"/>
    <xf numFmtId="9" fontId="5" fillId="7" borderId="0" xfId="0" applyNumberFormat="1" applyFont="1" applyFill="1" applyBorder="1"/>
    <xf numFmtId="170" fontId="5" fillId="8" borderId="0" xfId="0" applyNumberFormat="1" applyFont="1" applyFill="1" applyBorder="1"/>
    <xf numFmtId="0" fontId="53" fillId="2" borderId="0" xfId="0" applyFont="1" applyFill="1" applyBorder="1"/>
    <xf numFmtId="0" fontId="54" fillId="2" borderId="0" xfId="0" applyFont="1" applyFill="1" applyBorder="1"/>
    <xf numFmtId="0" fontId="54" fillId="7" borderId="0" xfId="0" applyFont="1" applyFill="1" applyBorder="1"/>
    <xf numFmtId="165" fontId="54" fillId="7" borderId="0" xfId="5" applyNumberFormat="1" applyFont="1" applyFill="1" applyBorder="1"/>
    <xf numFmtId="0" fontId="7" fillId="7" borderId="0" xfId="0" applyFont="1" applyFill="1" applyBorder="1"/>
    <xf numFmtId="165" fontId="39" fillId="7" borderId="0" xfId="5" applyNumberFormat="1" applyFont="1" applyFill="1" applyBorder="1" applyProtection="1">
      <protection locked="0"/>
    </xf>
    <xf numFmtId="165" fontId="5" fillId="7" borderId="0" xfId="5" applyNumberFormat="1" applyFont="1" applyFill="1" applyBorder="1" applyAlignment="1" applyProtection="1">
      <protection locked="0"/>
    </xf>
    <xf numFmtId="9" fontId="54" fillId="7" borderId="0" xfId="3" applyFont="1" applyFill="1" applyBorder="1"/>
    <xf numFmtId="0" fontId="5" fillId="7" borderId="0" xfId="0" quotePrefix="1" applyFont="1" applyFill="1" applyBorder="1"/>
    <xf numFmtId="0" fontId="55" fillId="2" borderId="0" xfId="0" applyFont="1" applyFill="1" applyBorder="1" applyProtection="1">
      <protection locked="0"/>
    </xf>
    <xf numFmtId="165" fontId="5" fillId="8" borderId="0" xfId="5" applyNumberFormat="1" applyFont="1" applyFill="1" applyProtection="1">
      <protection locked="0"/>
    </xf>
    <xf numFmtId="0" fontId="5" fillId="9" borderId="0" xfId="0" applyFont="1" applyFill="1" applyBorder="1"/>
    <xf numFmtId="0" fontId="7" fillId="9" borderId="0" xfId="0" applyFont="1" applyFill="1" applyBorder="1"/>
    <xf numFmtId="0" fontId="7" fillId="10" borderId="0" xfId="0" applyFont="1" applyFill="1" applyBorder="1"/>
    <xf numFmtId="0" fontId="5" fillId="10" borderId="0" xfId="0" applyFont="1" applyFill="1" applyBorder="1"/>
    <xf numFmtId="165" fontId="7" fillId="7" borderId="0" xfId="0" applyNumberFormat="1" applyFont="1" applyFill="1" applyBorder="1"/>
    <xf numFmtId="165" fontId="5" fillId="7" borderId="0" xfId="0" applyNumberFormat="1" applyFont="1" applyFill="1" applyBorder="1"/>
    <xf numFmtId="165" fontId="5" fillId="7" borderId="0" xfId="0" applyNumberFormat="1" applyFont="1" applyFill="1"/>
    <xf numFmtId="0" fontId="9" fillId="7" borderId="0" xfId="0" applyFont="1" applyFill="1" applyBorder="1"/>
    <xf numFmtId="165" fontId="5" fillId="8" borderId="0" xfId="5" applyNumberFormat="1" applyFont="1" applyFill="1" applyBorder="1" applyProtection="1">
      <protection locked="0"/>
    </xf>
    <xf numFmtId="14" fontId="5" fillId="7" borderId="0" xfId="5" applyNumberFormat="1" applyFont="1" applyFill="1" applyBorder="1"/>
    <xf numFmtId="44" fontId="5" fillId="7" borderId="0" xfId="5" applyFont="1" applyFill="1" applyBorder="1"/>
    <xf numFmtId="165" fontId="53" fillId="2" borderId="0" xfId="0" applyNumberFormat="1" applyFont="1" applyFill="1" applyBorder="1"/>
    <xf numFmtId="165" fontId="28" fillId="2" borderId="0" xfId="5" applyNumberFormat="1" applyFont="1" applyFill="1" applyBorder="1"/>
    <xf numFmtId="0" fontId="27" fillId="7" borderId="0" xfId="0" applyFont="1" applyFill="1" applyBorder="1"/>
    <xf numFmtId="0" fontId="7" fillId="2" borderId="2" xfId="0" applyFont="1" applyFill="1" applyBorder="1"/>
    <xf numFmtId="44" fontId="5" fillId="2" borderId="3" xfId="5" applyFont="1" applyFill="1" applyBorder="1"/>
    <xf numFmtId="165" fontId="7" fillId="2" borderId="3" xfId="0" applyNumberFormat="1" applyFont="1" applyFill="1" applyBorder="1"/>
    <xf numFmtId="14" fontId="5" fillId="7" borderId="3" xfId="5" applyNumberFormat="1" applyFont="1" applyFill="1" applyBorder="1"/>
    <xf numFmtId="44" fontId="5" fillId="2" borderId="4" xfId="5" applyFont="1" applyFill="1" applyBorder="1"/>
    <xf numFmtId="44" fontId="5" fillId="2" borderId="5" xfId="5" applyFont="1" applyFill="1" applyBorder="1"/>
    <xf numFmtId="44" fontId="5" fillId="2" borderId="6" xfId="5" applyFont="1" applyFill="1" applyBorder="1"/>
    <xf numFmtId="44" fontId="5" fillId="2" borderId="7" xfId="5" applyFont="1" applyFill="1" applyBorder="1"/>
    <xf numFmtId="0" fontId="7" fillId="2" borderId="8" xfId="0" applyFont="1" applyFill="1" applyBorder="1"/>
    <xf numFmtId="0" fontId="56" fillId="2" borderId="0" xfId="0" applyFont="1" applyFill="1" applyBorder="1"/>
    <xf numFmtId="44" fontId="5" fillId="2" borderId="0" xfId="5" quotePrefix="1" applyFont="1" applyFill="1" applyBorder="1"/>
    <xf numFmtId="0" fontId="5" fillId="8" borderId="0" xfId="0" applyFont="1" applyFill="1" applyBorder="1"/>
    <xf numFmtId="0" fontId="5" fillId="11" borderId="0" xfId="0" applyFont="1" applyFill="1" applyBorder="1"/>
    <xf numFmtId="0" fontId="21" fillId="7" borderId="0" xfId="0" applyFont="1" applyFill="1" applyBorder="1"/>
    <xf numFmtId="167" fontId="25" fillId="7" borderId="0" xfId="0" applyNumberFormat="1" applyFont="1" applyFill="1"/>
    <xf numFmtId="167" fontId="56" fillId="2" borderId="0" xfId="1" applyNumberFormat="1" applyFont="1" applyFill="1" applyBorder="1"/>
    <xf numFmtId="167" fontId="5" fillId="11" borderId="0" xfId="1" quotePrefix="1" applyNumberFormat="1" applyFont="1" applyFill="1" applyBorder="1" applyAlignment="1">
      <alignment horizontal="right"/>
    </xf>
    <xf numFmtId="0" fontId="53" fillId="2" borderId="0" xfId="0" applyFont="1" applyFill="1"/>
    <xf numFmtId="0" fontId="5" fillId="12" borderId="0" xfId="0" applyFont="1" applyFill="1" applyBorder="1"/>
    <xf numFmtId="165" fontId="5" fillId="11" borderId="0" xfId="5" applyNumberFormat="1" applyFont="1" applyFill="1" applyBorder="1"/>
    <xf numFmtId="165" fontId="28" fillId="11" borderId="0" xfId="5" applyNumberFormat="1" applyFont="1" applyFill="1" applyBorder="1"/>
    <xf numFmtId="0" fontId="24" fillId="2" borderId="0" xfId="0" applyFont="1" applyFill="1" applyBorder="1"/>
    <xf numFmtId="0" fontId="5" fillId="7" borderId="0" xfId="0" applyFont="1" applyFill="1" applyBorder="1" applyProtection="1">
      <protection locked="0"/>
    </xf>
    <xf numFmtId="0" fontId="5" fillId="7" borderId="1" xfId="0" applyFont="1" applyFill="1" applyBorder="1" applyProtection="1">
      <protection locked="0"/>
    </xf>
    <xf numFmtId="0" fontId="7" fillId="8" borderId="0" xfId="0" applyFont="1" applyFill="1" applyBorder="1"/>
    <xf numFmtId="0" fontId="57" fillId="13" borderId="0" xfId="0" applyFont="1" applyFill="1" applyBorder="1"/>
    <xf numFmtId="165" fontId="57" fillId="13" borderId="0" xfId="0" applyNumberFormat="1" applyFont="1" applyFill="1" applyBorder="1"/>
    <xf numFmtId="0" fontId="57" fillId="13" borderId="0" xfId="0" applyFont="1" applyFill="1"/>
    <xf numFmtId="165" fontId="57" fillId="13" borderId="0" xfId="5" applyNumberFormat="1" applyFont="1" applyFill="1" applyBorder="1"/>
    <xf numFmtId="0" fontId="58" fillId="13" borderId="0" xfId="0" applyFont="1" applyFill="1" applyBorder="1"/>
    <xf numFmtId="0" fontId="53" fillId="13" borderId="0" xfId="0" applyFont="1" applyFill="1"/>
    <xf numFmtId="165" fontId="57" fillId="13" borderId="0" xfId="0" applyNumberFormat="1" applyFont="1" applyFill="1"/>
    <xf numFmtId="0" fontId="53" fillId="13" borderId="0" xfId="0" applyFont="1" applyFill="1" applyBorder="1"/>
    <xf numFmtId="165" fontId="57" fillId="9" borderId="0" xfId="0" applyNumberFormat="1" applyFont="1" applyFill="1" applyBorder="1"/>
    <xf numFmtId="0" fontId="21" fillId="9" borderId="0" xfId="0" applyFont="1" applyFill="1" applyBorder="1"/>
    <xf numFmtId="0" fontId="57" fillId="9" borderId="0" xfId="0" applyFont="1" applyFill="1" applyBorder="1"/>
    <xf numFmtId="0" fontId="7" fillId="9" borderId="0" xfId="0" applyFont="1" applyFill="1"/>
    <xf numFmtId="170" fontId="7" fillId="9" borderId="0" xfId="0" applyNumberFormat="1" applyFont="1" applyFill="1" applyBorder="1"/>
    <xf numFmtId="0" fontId="5" fillId="9" borderId="0" xfId="0" applyFont="1" applyFill="1"/>
    <xf numFmtId="165" fontId="7" fillId="9" borderId="0" xfId="0" applyNumberFormat="1" applyFont="1" applyFill="1"/>
    <xf numFmtId="170" fontId="7" fillId="9" borderId="0" xfId="0" applyNumberFormat="1" applyFont="1" applyFill="1"/>
    <xf numFmtId="0" fontId="21" fillId="9" borderId="0" xfId="0" applyFont="1" applyFill="1"/>
    <xf numFmtId="165" fontId="5" fillId="12" borderId="0" xfId="0" applyNumberFormat="1" applyFont="1" applyFill="1" applyBorder="1"/>
    <xf numFmtId="165" fontId="5" fillId="12" borderId="0" xfId="0" applyNumberFormat="1" applyFont="1" applyFill="1"/>
    <xf numFmtId="165" fontId="53" fillId="2" borderId="0" xfId="5" applyNumberFormat="1" applyFont="1" applyFill="1" applyBorder="1"/>
    <xf numFmtId="0" fontId="60" fillId="2" borderId="0" xfId="0" applyFont="1" applyFill="1" applyBorder="1"/>
    <xf numFmtId="165" fontId="60" fillId="2" borderId="0" xfId="5" applyNumberFormat="1" applyFont="1" applyFill="1" applyBorder="1"/>
    <xf numFmtId="0" fontId="61" fillId="2" borderId="0" xfId="0" quotePrefix="1" applyFont="1" applyFill="1" applyBorder="1"/>
    <xf numFmtId="165" fontId="53" fillId="2" borderId="0" xfId="0" applyNumberFormat="1" applyFont="1" applyFill="1" applyBorder="1" applyAlignment="1">
      <alignment horizontal="center"/>
    </xf>
    <xf numFmtId="0" fontId="27" fillId="9" borderId="0" xfId="0" applyFont="1" applyFill="1" applyBorder="1"/>
    <xf numFmtId="165" fontId="53" fillId="9" borderId="0" xfId="5" applyNumberFormat="1" applyFont="1" applyFill="1" applyBorder="1"/>
    <xf numFmtId="0" fontId="58" fillId="7" borderId="0" xfId="0" applyFont="1" applyFill="1" applyBorder="1"/>
    <xf numFmtId="165" fontId="24" fillId="2" borderId="0" xfId="5" applyNumberFormat="1" applyFont="1" applyFill="1" applyBorder="1"/>
    <xf numFmtId="165" fontId="34" fillId="7" borderId="0" xfId="2" applyNumberFormat="1" applyFont="1" applyFill="1" applyBorder="1" applyAlignment="1" applyProtection="1"/>
    <xf numFmtId="165" fontId="5" fillId="2" borderId="1" xfId="0" applyNumberFormat="1" applyFont="1" applyFill="1" applyBorder="1"/>
    <xf numFmtId="0" fontId="53" fillId="7" borderId="0" xfId="0" applyFont="1" applyFill="1" applyBorder="1"/>
    <xf numFmtId="167" fontId="53" fillId="2" borderId="0" xfId="1" applyNumberFormat="1" applyFont="1" applyFill="1" applyBorder="1"/>
    <xf numFmtId="172" fontId="5" fillId="2" borderId="0" xfId="3" applyNumberFormat="1" applyFont="1" applyFill="1" applyBorder="1" applyAlignment="1">
      <alignment horizontal="center"/>
    </xf>
    <xf numFmtId="0" fontId="58" fillId="13" borderId="0" xfId="0" applyFont="1" applyFill="1" applyBorder="1" applyAlignment="1">
      <alignment horizontal="center"/>
    </xf>
    <xf numFmtId="170" fontId="25" fillId="2" borderId="0" xfId="0" applyNumberFormat="1" applyFont="1" applyFill="1" applyAlignment="1">
      <alignment horizontal="center"/>
    </xf>
    <xf numFmtId="0" fontId="40" fillId="7" borderId="0" xfId="0" applyFont="1" applyFill="1" applyBorder="1"/>
    <xf numFmtId="165" fontId="21" fillId="7" borderId="1" xfId="5" applyNumberFormat="1" applyFont="1" applyFill="1" applyBorder="1"/>
    <xf numFmtId="0" fontId="33" fillId="7" borderId="0" xfId="0" applyFont="1" applyFill="1" applyBorder="1"/>
    <xf numFmtId="0" fontId="41" fillId="2" borderId="0" xfId="0" applyFont="1" applyFill="1" applyBorder="1"/>
    <xf numFmtId="0" fontId="7" fillId="9" borderId="0" xfId="0" quotePrefix="1" applyFont="1" applyFill="1" applyBorder="1"/>
    <xf numFmtId="43" fontId="7" fillId="9" borderId="0" xfId="1" applyFont="1" applyFill="1" applyBorder="1"/>
    <xf numFmtId="43" fontId="7" fillId="9" borderId="0" xfId="1" applyFont="1" applyFill="1" applyBorder="1" applyAlignment="1">
      <alignment horizontal="right"/>
    </xf>
    <xf numFmtId="14" fontId="7" fillId="9" borderId="0" xfId="0" applyNumberFormat="1" applyFont="1" applyFill="1" applyBorder="1"/>
    <xf numFmtId="165" fontId="21" fillId="9" borderId="0" xfId="0" applyNumberFormat="1" applyFont="1" applyFill="1" applyBorder="1"/>
    <xf numFmtId="165" fontId="21" fillId="9" borderId="0" xfId="5" applyNumberFormat="1" applyFont="1" applyFill="1" applyBorder="1"/>
    <xf numFmtId="0" fontId="40" fillId="9" borderId="0" xfId="0" applyFont="1" applyFill="1" applyBorder="1"/>
    <xf numFmtId="0" fontId="62" fillId="9" borderId="0" xfId="0" applyFont="1" applyFill="1" applyBorder="1"/>
    <xf numFmtId="0" fontId="63" fillId="9" borderId="0" xfId="0" applyFont="1" applyFill="1" applyBorder="1"/>
    <xf numFmtId="170" fontId="63" fillId="9" borderId="0" xfId="0" applyNumberFormat="1" applyFont="1" applyFill="1" applyBorder="1"/>
    <xf numFmtId="0" fontId="60" fillId="9" borderId="0" xfId="0" applyFont="1" applyFill="1" applyBorder="1"/>
    <xf numFmtId="165" fontId="63" fillId="9" borderId="0" xfId="0" applyNumberFormat="1" applyFont="1" applyFill="1" applyBorder="1"/>
    <xf numFmtId="173" fontId="5" fillId="7" borderId="0" xfId="0" applyNumberFormat="1" applyFont="1" applyFill="1" applyBorder="1" applyAlignment="1" applyProtection="1">
      <alignment horizontal="right"/>
      <protection locked="0"/>
    </xf>
    <xf numFmtId="171" fontId="7" fillId="7" borderId="0" xfId="0" quotePrefix="1" applyNumberFormat="1" applyFont="1" applyFill="1" applyBorder="1" applyAlignment="1">
      <alignment horizontal="right"/>
    </xf>
    <xf numFmtId="0" fontId="64" fillId="2" borderId="0" xfId="0" applyFont="1" applyFill="1" applyBorder="1"/>
    <xf numFmtId="170" fontId="7" fillId="14" borderId="0" xfId="0" applyNumberFormat="1" applyFont="1" applyFill="1" applyBorder="1"/>
    <xf numFmtId="0" fontId="7" fillId="9" borderId="1" xfId="0" quotePrefix="1" applyFont="1" applyFill="1" applyBorder="1"/>
    <xf numFmtId="0" fontId="7" fillId="10" borderId="1" xfId="0" quotePrefix="1" applyFont="1" applyFill="1" applyBorder="1"/>
    <xf numFmtId="171" fontId="5" fillId="2" borderId="0" xfId="0" quotePrefix="1" applyNumberFormat="1" applyFont="1" applyFill="1" applyBorder="1" applyAlignment="1">
      <alignment horizontal="left"/>
    </xf>
    <xf numFmtId="0" fontId="14" fillId="7" borderId="0" xfId="0" applyFont="1" applyFill="1" applyBorder="1"/>
    <xf numFmtId="171" fontId="5" fillId="7" borderId="0" xfId="0" quotePrefix="1" applyNumberFormat="1" applyFont="1" applyFill="1" applyBorder="1" applyAlignment="1">
      <alignment horizontal="right"/>
    </xf>
    <xf numFmtId="171" fontId="14" fillId="7" borderId="0" xfId="0" quotePrefix="1" applyNumberFormat="1" applyFont="1" applyFill="1" applyBorder="1" applyAlignment="1">
      <alignment horizontal="right"/>
    </xf>
    <xf numFmtId="167" fontId="5" fillId="7" borderId="0" xfId="1" applyNumberFormat="1" applyFont="1" applyFill="1" applyBorder="1"/>
    <xf numFmtId="0" fontId="33" fillId="15" borderId="0" xfId="0" applyFont="1" applyFill="1" applyBorder="1"/>
    <xf numFmtId="0" fontId="5" fillId="15" borderId="0" xfId="0" applyFont="1" applyFill="1"/>
    <xf numFmtId="0" fontId="14" fillId="15" borderId="0" xfId="0" applyFont="1" applyFill="1"/>
    <xf numFmtId="0" fontId="14" fillId="15" borderId="0" xfId="0" applyFont="1" applyFill="1" applyBorder="1"/>
    <xf numFmtId="0" fontId="65" fillId="7" borderId="0" xfId="2" applyFont="1" applyFill="1" applyBorder="1" applyAlignment="1" applyProtection="1"/>
    <xf numFmtId="0" fontId="66" fillId="15" borderId="0" xfId="0" applyFont="1" applyFill="1" applyBorder="1"/>
    <xf numFmtId="0" fontId="67" fillId="7" borderId="0" xfId="0" quotePrefix="1" applyFont="1" applyFill="1"/>
    <xf numFmtId="9" fontId="5" fillId="7" borderId="0" xfId="3" applyFont="1" applyFill="1"/>
    <xf numFmtId="0" fontId="7" fillId="7" borderId="0" xfId="0" applyFont="1" applyFill="1"/>
    <xf numFmtId="165" fontId="7" fillId="7" borderId="0" xfId="5" applyNumberFormat="1" applyFont="1" applyFill="1"/>
    <xf numFmtId="0" fontId="58" fillId="7" borderId="0" xfId="0" applyFont="1" applyFill="1"/>
    <xf numFmtId="0" fontId="53" fillId="7" borderId="0" xfId="0" applyFont="1" applyFill="1"/>
    <xf numFmtId="165" fontId="57" fillId="7" borderId="0" xfId="0" applyNumberFormat="1" applyFont="1" applyFill="1"/>
    <xf numFmtId="165" fontId="7" fillId="8" borderId="9" xfId="5" applyNumberFormat="1" applyFont="1" applyFill="1" applyBorder="1"/>
    <xf numFmtId="165" fontId="5" fillId="15" borderId="0" xfId="0" applyNumberFormat="1" applyFont="1" applyFill="1"/>
    <xf numFmtId="14" fontId="5" fillId="7" borderId="0" xfId="0" applyNumberFormat="1" applyFont="1" applyFill="1" applyBorder="1"/>
    <xf numFmtId="0" fontId="7" fillId="7" borderId="0" xfId="0" quotePrefix="1" applyFont="1" applyFill="1" applyBorder="1"/>
    <xf numFmtId="0" fontId="6" fillId="7" borderId="0" xfId="0" applyFont="1" applyFill="1" applyBorder="1"/>
    <xf numFmtId="14" fontId="22" fillId="7" borderId="0" xfId="0" applyNumberFormat="1" applyFont="1" applyFill="1" applyBorder="1"/>
    <xf numFmtId="0" fontId="22" fillId="7" borderId="0" xfId="0" applyFont="1" applyFill="1" applyBorder="1"/>
    <xf numFmtId="165" fontId="7" fillId="7" borderId="0" xfId="0" applyNumberFormat="1" applyFont="1" applyFill="1" applyBorder="1" applyAlignment="1">
      <alignment horizontal="center"/>
    </xf>
    <xf numFmtId="165" fontId="5" fillId="7" borderId="0" xfId="5" applyNumberFormat="1" applyFont="1" applyFill="1" applyBorder="1" applyAlignment="1">
      <alignment horizontal="left"/>
    </xf>
    <xf numFmtId="167" fontId="5" fillId="7" borderId="0" xfId="1" quotePrefix="1" applyNumberFormat="1" applyFont="1" applyFill="1" applyBorder="1" applyAlignment="1">
      <alignment horizontal="right"/>
    </xf>
    <xf numFmtId="167" fontId="25" fillId="2" borderId="0" xfId="1" applyNumberFormat="1" applyFont="1" applyFill="1" applyAlignment="1">
      <alignment horizontal="left"/>
    </xf>
    <xf numFmtId="165" fontId="53" fillId="7" borderId="0" xfId="5" applyNumberFormat="1" applyFont="1" applyFill="1" applyBorder="1"/>
    <xf numFmtId="0" fontId="14" fillId="7" borderId="0" xfId="0" applyFont="1" applyFill="1"/>
    <xf numFmtId="0" fontId="68" fillId="7" borderId="0" xfId="2" applyFont="1" applyFill="1" applyBorder="1" applyAlignment="1" applyProtection="1">
      <alignment horizontal="left"/>
    </xf>
    <xf numFmtId="0" fontId="68" fillId="7" borderId="0" xfId="2" applyFont="1" applyFill="1" applyBorder="1" applyAlignment="1" applyProtection="1">
      <alignment horizontal="right"/>
    </xf>
    <xf numFmtId="0" fontId="40" fillId="8" borderId="0" xfId="0" applyFont="1" applyFill="1" applyBorder="1"/>
    <xf numFmtId="0" fontId="58" fillId="15" borderId="0" xfId="0" applyFont="1" applyFill="1" applyBorder="1"/>
    <xf numFmtId="0" fontId="57" fillId="15" borderId="0" xfId="0" applyFont="1" applyFill="1" applyBorder="1"/>
    <xf numFmtId="0" fontId="31" fillId="2" borderId="0" xfId="0" quotePrefix="1" applyFont="1" applyFill="1" applyBorder="1"/>
    <xf numFmtId="44" fontId="20" fillId="7" borderId="0" xfId="0" applyNumberFormat="1" applyFont="1" applyFill="1" applyBorder="1" applyAlignment="1"/>
    <xf numFmtId="168" fontId="20" fillId="7" borderId="0" xfId="0" applyNumberFormat="1" applyFont="1" applyFill="1" applyBorder="1"/>
    <xf numFmtId="0" fontId="7" fillId="7" borderId="0" xfId="0" applyFont="1" applyFill="1" applyBorder="1" applyAlignment="1"/>
    <xf numFmtId="0" fontId="45" fillId="2" borderId="0" xfId="2" applyFont="1" applyFill="1" applyBorder="1" applyAlignment="1" applyProtection="1"/>
    <xf numFmtId="0" fontId="69" fillId="7" borderId="0" xfId="2" applyFont="1" applyFill="1" applyAlignment="1" applyProtection="1"/>
    <xf numFmtId="0" fontId="5" fillId="13" borderId="0" xfId="0" applyFont="1" applyFill="1"/>
    <xf numFmtId="3" fontId="5" fillId="7" borderId="0" xfId="5" applyNumberFormat="1" applyFont="1" applyFill="1" applyProtection="1">
      <protection locked="0"/>
    </xf>
    <xf numFmtId="0" fontId="56" fillId="2" borderId="8" xfId="0" applyFont="1" applyFill="1" applyBorder="1"/>
    <xf numFmtId="0" fontId="56" fillId="2" borderId="10" xfId="0" applyFont="1" applyFill="1" applyBorder="1"/>
    <xf numFmtId="165" fontId="5" fillId="2" borderId="6" xfId="0" applyNumberFormat="1" applyFont="1" applyFill="1" applyBorder="1"/>
    <xf numFmtId="165" fontId="53" fillId="7" borderId="0" xfId="0" applyNumberFormat="1" applyFont="1" applyFill="1" applyBorder="1"/>
    <xf numFmtId="165" fontId="53" fillId="2" borderId="0" xfId="0" applyNumberFormat="1" applyFont="1" applyFill="1"/>
    <xf numFmtId="0" fontId="57" fillId="2" borderId="0" xfId="0" applyFont="1" applyFill="1"/>
    <xf numFmtId="9" fontId="7" fillId="2" borderId="0" xfId="0" applyNumberFormat="1" applyFont="1" applyFill="1" applyBorder="1"/>
    <xf numFmtId="9" fontId="7" fillId="7" borderId="0" xfId="0" applyNumberFormat="1" applyFont="1" applyFill="1" applyBorder="1"/>
    <xf numFmtId="9" fontId="5" fillId="7" borderId="0" xfId="5" applyNumberFormat="1" applyFont="1" applyFill="1" applyBorder="1" applyProtection="1">
      <protection locked="0"/>
    </xf>
    <xf numFmtId="9" fontId="5" fillId="2" borderId="0" xfId="0" quotePrefix="1" applyNumberFormat="1" applyFont="1" applyFill="1" applyBorder="1"/>
    <xf numFmtId="9" fontId="5" fillId="2" borderId="0" xfId="1" applyNumberFormat="1" applyFont="1" applyFill="1" applyBorder="1" applyAlignment="1">
      <alignment horizontal="center"/>
    </xf>
    <xf numFmtId="9" fontId="5" fillId="2" borderId="0" xfId="1" applyNumberFormat="1" applyFont="1" applyFill="1" applyBorder="1"/>
    <xf numFmtId="9" fontId="7" fillId="8" borderId="0" xfId="0" applyNumberFormat="1" applyFont="1" applyFill="1"/>
    <xf numFmtId="9" fontId="5" fillId="8" borderId="0" xfId="0" applyNumberFormat="1" applyFont="1" applyFill="1"/>
    <xf numFmtId="9" fontId="5" fillId="7" borderId="0" xfId="0" applyNumberFormat="1" applyFont="1" applyFill="1"/>
    <xf numFmtId="0" fontId="71" fillId="13" borderId="0" xfId="0" applyFont="1" applyFill="1"/>
    <xf numFmtId="165" fontId="5" fillId="2" borderId="0" xfId="5" applyNumberFormat="1" applyFont="1" applyFill="1" applyBorder="1" applyAlignment="1">
      <alignment horizontal="center"/>
    </xf>
    <xf numFmtId="164" fontId="5" fillId="7" borderId="0" xfId="5" applyNumberFormat="1" applyFont="1" applyFill="1" applyBorder="1"/>
    <xf numFmtId="9" fontId="7" fillId="7" borderId="0" xfId="0" applyNumberFormat="1" applyFont="1" applyFill="1"/>
    <xf numFmtId="165" fontId="28" fillId="7" borderId="0" xfId="5" applyNumberFormat="1" applyFont="1" applyFill="1" applyBorder="1"/>
    <xf numFmtId="9" fontId="7" fillId="7" borderId="0" xfId="5" applyNumberFormat="1" applyFont="1" applyFill="1" applyBorder="1"/>
    <xf numFmtId="9" fontId="31" fillId="7" borderId="0" xfId="5" applyNumberFormat="1" applyFont="1" applyFill="1" applyBorder="1" applyProtection="1">
      <protection locked="0"/>
    </xf>
    <xf numFmtId="165" fontId="5" fillId="7" borderId="0" xfId="5" applyNumberFormat="1" applyFont="1" applyFill="1" applyBorder="1" applyAlignment="1" applyProtection="1">
      <alignment horizontal="center"/>
      <protection locked="0"/>
    </xf>
    <xf numFmtId="165" fontId="5" fillId="3" borderId="0" xfId="5" applyNumberFormat="1" applyFont="1" applyFill="1" applyBorder="1" applyAlignment="1" applyProtection="1">
      <alignment horizontal="center"/>
      <protection locked="0"/>
    </xf>
    <xf numFmtId="165" fontId="5" fillId="3" borderId="1" xfId="5" applyNumberFormat="1" applyFont="1" applyFill="1" applyBorder="1" applyAlignment="1" applyProtection="1">
      <alignment horizontal="center"/>
      <protection locked="0"/>
    </xf>
    <xf numFmtId="165" fontId="7" fillId="9" borderId="0" xfId="5" applyNumberFormat="1" applyFont="1" applyFill="1" applyBorder="1" applyAlignment="1">
      <alignment horizontal="center"/>
    </xf>
    <xf numFmtId="165" fontId="5" fillId="7" borderId="1" xfId="5" applyNumberFormat="1" applyFont="1" applyFill="1" applyBorder="1" applyAlignment="1" applyProtection="1">
      <alignment horizontal="center"/>
      <protection locked="0"/>
    </xf>
    <xf numFmtId="165" fontId="5" fillId="7" borderId="0" xfId="5" applyNumberFormat="1" applyFont="1" applyFill="1" applyBorder="1" applyAlignment="1">
      <alignment horizontal="center"/>
    </xf>
    <xf numFmtId="0" fontId="7" fillId="9" borderId="0" xfId="0" applyFont="1" applyFill="1" applyAlignment="1">
      <alignment horizontal="center"/>
    </xf>
    <xf numFmtId="9" fontId="7" fillId="9" borderId="0" xfId="5" applyNumberFormat="1" applyFont="1" applyFill="1" applyBorder="1"/>
    <xf numFmtId="165" fontId="7" fillId="7" borderId="9" xfId="5" applyNumberFormat="1" applyFont="1" applyFill="1" applyBorder="1" applyProtection="1">
      <protection locked="0"/>
    </xf>
    <xf numFmtId="9" fontId="5" fillId="2" borderId="0" xfId="3" applyFont="1" applyFill="1" applyBorder="1" applyAlignment="1">
      <alignment horizontal="center"/>
    </xf>
    <xf numFmtId="0" fontId="21" fillId="7" borderId="0" xfId="0" applyFont="1" applyFill="1"/>
    <xf numFmtId="165" fontId="7" fillId="7" borderId="0" xfId="0" applyNumberFormat="1" applyFont="1" applyFill="1"/>
    <xf numFmtId="9" fontId="31" fillId="8" borderId="11" xfId="5" applyNumberFormat="1" applyFont="1" applyFill="1" applyBorder="1" applyProtection="1">
      <protection locked="0"/>
    </xf>
    <xf numFmtId="9" fontId="31" fillId="8" borderId="12" xfId="5" applyNumberFormat="1" applyFont="1" applyFill="1" applyBorder="1" applyProtection="1">
      <protection locked="0"/>
    </xf>
    <xf numFmtId="0" fontId="64" fillId="7" borderId="0" xfId="0" applyFont="1" applyFill="1" applyBorder="1"/>
    <xf numFmtId="0" fontId="57" fillId="16" borderId="1" xfId="0" quotePrefix="1" applyFont="1" applyFill="1" applyBorder="1"/>
    <xf numFmtId="0" fontId="53" fillId="16" borderId="1" xfId="0" applyFont="1" applyFill="1" applyBorder="1"/>
    <xf numFmtId="9" fontId="53" fillId="16" borderId="1" xfId="0" applyNumberFormat="1" applyFont="1" applyFill="1" applyBorder="1"/>
    <xf numFmtId="0" fontId="31" fillId="2" borderId="0" xfId="4" applyFont="1" applyFill="1" applyBorder="1"/>
    <xf numFmtId="1" fontId="49" fillId="7" borderId="0" xfId="4" applyNumberFormat="1" applyFont="1" applyFill="1" applyBorder="1" applyProtection="1">
      <protection hidden="1"/>
    </xf>
    <xf numFmtId="1" fontId="31" fillId="7" borderId="0" xfId="4" applyNumberFormat="1" applyFont="1" applyFill="1" applyBorder="1" applyAlignment="1" applyProtection="1">
      <alignment horizontal="right" vertical="center"/>
      <protection hidden="1"/>
    </xf>
    <xf numFmtId="1" fontId="31" fillId="7" borderId="0" xfId="4" applyNumberFormat="1" applyFont="1" applyFill="1" applyBorder="1" applyAlignment="1" applyProtection="1">
      <alignment horizontal="center" vertical="center"/>
      <protection hidden="1"/>
    </xf>
    <xf numFmtId="1" fontId="50" fillId="7" borderId="0" xfId="4" applyNumberFormat="1" applyFont="1" applyFill="1" applyBorder="1" applyProtection="1">
      <protection hidden="1"/>
    </xf>
    <xf numFmtId="1" fontId="31" fillId="7" borderId="0" xfId="4" applyNumberFormat="1" applyFont="1" applyFill="1" applyBorder="1" applyAlignment="1" applyProtection="1">
      <alignment horizontal="left" vertical="center"/>
      <protection hidden="1"/>
    </xf>
    <xf numFmtId="0" fontId="72" fillId="7" borderId="0" xfId="4" applyFont="1" applyFill="1" applyBorder="1" applyAlignment="1" applyProtection="1">
      <alignment vertical="center"/>
      <protection hidden="1"/>
    </xf>
    <xf numFmtId="0" fontId="51" fillId="7" borderId="0" xfId="4" applyFont="1" applyFill="1" applyBorder="1" applyAlignment="1" applyProtection="1">
      <alignment vertical="center"/>
      <protection hidden="1"/>
    </xf>
    <xf numFmtId="1" fontId="73" fillId="7" borderId="0" xfId="4" applyNumberFormat="1" applyFont="1" applyFill="1" applyBorder="1" applyAlignment="1" applyProtection="1">
      <alignment horizontal="left" vertical="center"/>
      <protection hidden="1"/>
    </xf>
    <xf numFmtId="0" fontId="74" fillId="7" borderId="0" xfId="4" applyFont="1" applyFill="1" applyBorder="1" applyProtection="1">
      <protection hidden="1"/>
    </xf>
    <xf numFmtId="0" fontId="75" fillId="7" borderId="13" xfId="4" applyFont="1" applyFill="1" applyBorder="1" applyAlignment="1" applyProtection="1">
      <alignment vertical="center"/>
      <protection hidden="1"/>
    </xf>
    <xf numFmtId="0" fontId="72" fillId="7" borderId="14" xfId="4" applyFont="1" applyFill="1" applyBorder="1" applyAlignment="1" applyProtection="1">
      <alignment vertical="center"/>
      <protection hidden="1"/>
    </xf>
    <xf numFmtId="1" fontId="49" fillId="7" borderId="14" xfId="4" applyNumberFormat="1" applyFont="1" applyFill="1" applyBorder="1" applyProtection="1">
      <protection hidden="1"/>
    </xf>
    <xf numFmtId="1" fontId="31" fillId="7" borderId="14" xfId="4" applyNumberFormat="1" applyFont="1" applyFill="1" applyBorder="1" applyAlignment="1" applyProtection="1">
      <alignment horizontal="right" vertical="center"/>
      <protection hidden="1"/>
    </xf>
    <xf numFmtId="1" fontId="31" fillId="7" borderId="14" xfId="4" applyNumberFormat="1" applyFont="1" applyFill="1" applyBorder="1" applyAlignment="1" applyProtection="1">
      <alignment horizontal="center" vertical="center"/>
      <protection hidden="1"/>
    </xf>
    <xf numFmtId="1" fontId="50" fillId="7" borderId="14" xfId="4" applyNumberFormat="1" applyFont="1" applyFill="1" applyBorder="1" applyProtection="1">
      <protection hidden="1"/>
    </xf>
    <xf numFmtId="1" fontId="31" fillId="7" borderId="14" xfId="4" applyNumberFormat="1" applyFont="1" applyFill="1" applyBorder="1" applyAlignment="1" applyProtection="1">
      <alignment horizontal="left" vertical="center"/>
      <protection hidden="1"/>
    </xf>
    <xf numFmtId="0" fontId="31" fillId="2" borderId="15" xfId="4" applyFont="1" applyFill="1" applyBorder="1"/>
    <xf numFmtId="1" fontId="76" fillId="7" borderId="11" xfId="4" applyNumberFormat="1" applyFont="1" applyFill="1" applyBorder="1" applyAlignment="1" applyProtection="1">
      <alignment horizontal="center" vertical="center"/>
      <protection hidden="1"/>
    </xf>
    <xf numFmtId="0" fontId="31" fillId="2" borderId="16" xfId="4" applyFont="1" applyFill="1" applyBorder="1"/>
    <xf numFmtId="0" fontId="76" fillId="7" borderId="11" xfId="4" applyFont="1" applyFill="1" applyBorder="1" applyAlignment="1" applyProtection="1">
      <alignment vertical="center"/>
      <protection hidden="1"/>
    </xf>
    <xf numFmtId="1" fontId="76" fillId="7" borderId="11" xfId="4" applyNumberFormat="1" applyFont="1" applyFill="1" applyBorder="1" applyAlignment="1" applyProtection="1">
      <alignment vertical="center"/>
      <protection hidden="1"/>
    </xf>
    <xf numFmtId="1" fontId="76" fillId="7" borderId="12" xfId="4" applyNumberFormat="1" applyFont="1" applyFill="1" applyBorder="1" applyAlignment="1" applyProtection="1">
      <alignment vertical="center"/>
      <protection hidden="1"/>
    </xf>
    <xf numFmtId="1" fontId="74" fillId="7" borderId="1" xfId="4" applyNumberFormat="1" applyFont="1" applyFill="1" applyBorder="1" applyProtection="1">
      <protection hidden="1"/>
    </xf>
    <xf numFmtId="1" fontId="50" fillId="7" borderId="1" xfId="4" applyNumberFormat="1" applyFont="1" applyFill="1" applyBorder="1" applyAlignment="1" applyProtection="1">
      <alignment vertical="center"/>
      <protection hidden="1"/>
    </xf>
    <xf numFmtId="1" fontId="31" fillId="7" borderId="1" xfId="4" applyNumberFormat="1" applyFont="1" applyFill="1" applyBorder="1" applyAlignment="1" applyProtection="1">
      <alignment horizontal="right" vertical="center"/>
      <protection hidden="1"/>
    </xf>
    <xf numFmtId="1" fontId="31" fillId="7" borderId="1" xfId="4" applyNumberFormat="1" applyFont="1" applyFill="1" applyBorder="1" applyAlignment="1" applyProtection="1">
      <alignment horizontal="center" vertical="center"/>
      <protection hidden="1"/>
    </xf>
    <xf numFmtId="0" fontId="31" fillId="2" borderId="17" xfId="4" applyFont="1" applyFill="1" applyBorder="1"/>
    <xf numFmtId="0" fontId="55" fillId="7" borderId="0" xfId="0" applyFont="1" applyFill="1" applyBorder="1"/>
    <xf numFmtId="0" fontId="55" fillId="2" borderId="0" xfId="0" applyFont="1" applyFill="1" applyBorder="1"/>
    <xf numFmtId="167" fontId="55" fillId="2" borderId="0" xfId="1" applyNumberFormat="1" applyFont="1" applyFill="1" applyBorder="1"/>
    <xf numFmtId="0" fontId="77" fillId="2" borderId="0" xfId="0" applyFont="1" applyFill="1" applyBorder="1"/>
    <xf numFmtId="165" fontId="55" fillId="2" borderId="0" xfId="5" applyNumberFormat="1" applyFont="1" applyFill="1" applyBorder="1"/>
    <xf numFmtId="165" fontId="53" fillId="11" borderId="0" xfId="5" applyNumberFormat="1" applyFont="1" applyFill="1" applyBorder="1"/>
    <xf numFmtId="165" fontId="53" fillId="7" borderId="0" xfId="5" applyNumberFormat="1" applyFont="1" applyFill="1" applyBorder="1" applyAlignment="1" applyProtection="1">
      <alignment horizontal="center"/>
      <protection locked="0"/>
    </xf>
    <xf numFmtId="0" fontId="57" fillId="7" borderId="0" xfId="0" applyFont="1" applyFill="1" applyBorder="1"/>
    <xf numFmtId="0" fontId="78" fillId="7" borderId="0" xfId="2" applyFont="1" applyFill="1" applyAlignment="1" applyProtection="1"/>
    <xf numFmtId="0" fontId="57" fillId="17" borderId="0" xfId="0" applyFont="1" applyFill="1" applyBorder="1"/>
    <xf numFmtId="0" fontId="57" fillId="17" borderId="0" xfId="0" applyFont="1" applyFill="1" applyBorder="1" applyAlignment="1">
      <alignment horizontal="center"/>
    </xf>
    <xf numFmtId="9" fontId="57" fillId="17" borderId="0" xfId="0" applyNumberFormat="1" applyFont="1" applyFill="1" applyBorder="1"/>
    <xf numFmtId="0" fontId="79" fillId="2" borderId="0" xfId="0" applyFont="1" applyFill="1" applyBorder="1"/>
    <xf numFmtId="0" fontId="58" fillId="17" borderId="0" xfId="0" applyFont="1" applyFill="1" applyBorder="1"/>
    <xf numFmtId="170" fontId="57" fillId="17" borderId="0" xfId="0" applyNumberFormat="1" applyFont="1" applyFill="1" applyBorder="1"/>
    <xf numFmtId="0" fontId="58" fillId="17" borderId="0" xfId="0" applyFont="1" applyFill="1"/>
    <xf numFmtId="0" fontId="53" fillId="17" borderId="0" xfId="0" applyFont="1" applyFill="1"/>
    <xf numFmtId="165" fontId="57" fillId="17" borderId="0" xfId="0" applyNumberFormat="1" applyFont="1" applyFill="1"/>
    <xf numFmtId="0" fontId="70" fillId="17" borderId="0" xfId="0" applyFont="1" applyFill="1"/>
    <xf numFmtId="165" fontId="53" fillId="17" borderId="0" xfId="0" applyNumberFormat="1" applyFont="1" applyFill="1" applyAlignment="1">
      <alignment horizontal="left"/>
    </xf>
    <xf numFmtId="165" fontId="53" fillId="17" borderId="0" xfId="0" applyNumberFormat="1" applyFont="1" applyFill="1"/>
    <xf numFmtId="165" fontId="57" fillId="17" borderId="0" xfId="0" applyNumberFormat="1" applyFont="1" applyFill="1" applyAlignment="1">
      <alignment horizontal="left"/>
    </xf>
    <xf numFmtId="0" fontId="59" fillId="17" borderId="0" xfId="0" applyFont="1" applyFill="1" applyBorder="1"/>
    <xf numFmtId="0" fontId="53" fillId="17" borderId="0" xfId="0" applyFont="1" applyFill="1" applyBorder="1"/>
    <xf numFmtId="0" fontId="57" fillId="17" borderId="0" xfId="0" applyFont="1" applyFill="1" applyAlignment="1">
      <alignment horizontal="center"/>
    </xf>
    <xf numFmtId="0" fontId="58" fillId="17" borderId="0" xfId="0" applyFont="1" applyFill="1" applyBorder="1" applyAlignment="1">
      <alignment horizontal="center"/>
    </xf>
    <xf numFmtId="0" fontId="1" fillId="7" borderId="0" xfId="6" applyFill="1"/>
    <xf numFmtId="0" fontId="2" fillId="7" borderId="0" xfId="2" applyFill="1" applyBorder="1" applyAlignment="1" applyProtection="1"/>
    <xf numFmtId="0" fontId="80" fillId="7" borderId="0" xfId="7" applyFont="1" applyFill="1"/>
    <xf numFmtId="0" fontId="81" fillId="7" borderId="0" xfId="7" applyFont="1" applyFill="1"/>
    <xf numFmtId="0" fontId="82" fillId="7" borderId="0" xfId="7" applyFont="1" applyFill="1"/>
    <xf numFmtId="0" fontId="81" fillId="18" borderId="0" xfId="7" applyFont="1" applyFill="1"/>
    <xf numFmtId="0" fontId="81" fillId="0" borderId="0" xfId="7" applyFont="1" applyFill="1"/>
    <xf numFmtId="0" fontId="1" fillId="7" borderId="0" xfId="7" applyFill="1"/>
    <xf numFmtId="0" fontId="83" fillId="7" borderId="0" xfId="7" applyFont="1" applyFill="1"/>
    <xf numFmtId="0" fontId="83" fillId="18" borderId="0" xfId="7" applyFont="1" applyFill="1"/>
    <xf numFmtId="0" fontId="84" fillId="18" borderId="0" xfId="7" applyFont="1" applyFill="1" applyAlignment="1">
      <alignment vertical="center"/>
    </xf>
    <xf numFmtId="174" fontId="5" fillId="3" borderId="0" xfId="1" applyNumberFormat="1" applyFont="1" applyFill="1" applyBorder="1" applyProtection="1">
      <protection locked="0"/>
    </xf>
    <xf numFmtId="0" fontId="1" fillId="2" borderId="0" xfId="0" applyFont="1" applyFill="1" applyAlignment="1">
      <alignment horizontal="left" wrapText="1"/>
    </xf>
    <xf numFmtId="44" fontId="5" fillId="2" borderId="0" xfId="5" applyFont="1" applyFill="1" applyBorder="1" applyAlignment="1">
      <alignment horizontal="left"/>
    </xf>
    <xf numFmtId="166" fontId="5" fillId="2" borderId="0" xfId="1" applyNumberFormat="1" applyFont="1" applyFill="1" applyBorder="1" applyAlignment="1">
      <alignment horizontal="center"/>
    </xf>
    <xf numFmtId="0" fontId="7" fillId="2" borderId="0" xfId="0" applyFont="1" applyFill="1" applyBorder="1" applyAlignment="1">
      <alignment horizontal="center"/>
    </xf>
    <xf numFmtId="165" fontId="5" fillId="7" borderId="0" xfId="5" applyNumberFormat="1" applyFont="1" applyFill="1" applyBorder="1" applyAlignment="1">
      <alignment horizontal="center"/>
    </xf>
    <xf numFmtId="0" fontId="6" fillId="2" borderId="0" xfId="0" applyFont="1" applyFill="1" applyBorder="1" applyAlignment="1">
      <alignment horizontal="center"/>
    </xf>
    <xf numFmtId="44" fontId="7" fillId="2" borderId="0" xfId="5" applyFont="1" applyFill="1" applyBorder="1" applyAlignment="1">
      <alignment horizontal="center"/>
    </xf>
    <xf numFmtId="166" fontId="7" fillId="2" borderId="0" xfId="1" applyNumberFormat="1" applyFont="1" applyFill="1" applyBorder="1" applyAlignment="1">
      <alignment horizontal="center"/>
    </xf>
    <xf numFmtId="169" fontId="5" fillId="2" borderId="0" xfId="0" applyNumberFormat="1" applyFont="1" applyFill="1" applyBorder="1" applyAlignment="1">
      <alignment horizontal="left"/>
    </xf>
    <xf numFmtId="0" fontId="86" fillId="7" borderId="0" xfId="2" applyFont="1" applyFill="1" applyAlignment="1" applyProtection="1"/>
    <xf numFmtId="0" fontId="81" fillId="7" borderId="0" xfId="7" quotePrefix="1" applyFont="1" applyFill="1"/>
    <xf numFmtId="0" fontId="87" fillId="18" borderId="0" xfId="7" applyFont="1" applyFill="1" applyAlignment="1">
      <alignment horizontal="center"/>
    </xf>
    <xf numFmtId="0" fontId="88" fillId="7" borderId="0" xfId="7" applyFont="1" applyFill="1"/>
    <xf numFmtId="0" fontId="88" fillId="18" borderId="0" xfId="7" applyFont="1" applyFill="1"/>
    <xf numFmtId="0" fontId="89" fillId="7" borderId="0" xfId="7" applyFont="1" applyFill="1"/>
    <xf numFmtId="0" fontId="89" fillId="18" borderId="0" xfId="7" applyFont="1" applyFill="1"/>
    <xf numFmtId="0" fontId="1" fillId="7" borderId="0" xfId="7" applyFont="1" applyFill="1"/>
    <xf numFmtId="0" fontId="89" fillId="0" borderId="0" xfId="7" applyFont="1" applyFill="1"/>
    <xf numFmtId="0" fontId="85" fillId="18" borderId="0" xfId="7" applyFont="1" applyFill="1" applyAlignment="1">
      <alignment vertical="center"/>
    </xf>
    <xf numFmtId="0" fontId="0" fillId="7" borderId="0" xfId="0" applyFill="1"/>
  </cellXfs>
  <cellStyles count="8">
    <cellStyle name="Komma" xfId="1" builtinId="3"/>
    <cellStyle name="Link" xfId="2" builtinId="8"/>
    <cellStyle name="Prozent" xfId="3" builtinId="5"/>
    <cellStyle name="Standard" xfId="0" builtinId="0"/>
    <cellStyle name="Standard 2" xfId="6" xr:uid="{00000000-0005-0000-0000-000004000000}"/>
    <cellStyle name="Standard 3" xfId="4" xr:uid="{00000000-0005-0000-0000-000005000000}"/>
    <cellStyle name="Standard 3 2" xfId="7" xr:uid="{9D4281D6-D04C-4B8C-B30D-09D7A53CC94A}"/>
    <cellStyle name="Währung" xfId="5" builtinId="4"/>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ndense val="0"/>
        <extend val="0"/>
        <color indexed="9"/>
      </font>
    </dxf>
    <dxf>
      <fill>
        <patternFill>
          <bgColor theme="0"/>
        </patternFill>
      </fill>
    </dxf>
    <dxf>
      <font>
        <b/>
        <i val="0"/>
        <color theme="0"/>
      </font>
    </dxf>
    <dxf>
      <font>
        <condense val="0"/>
        <extend val="0"/>
        <color indexed="10"/>
      </font>
    </dxf>
    <dxf>
      <font>
        <condense val="0"/>
        <extend val="0"/>
        <color indexed="10"/>
      </font>
    </dxf>
    <dxf>
      <font>
        <condense val="0"/>
        <extend val="0"/>
        <color indexed="22"/>
      </font>
    </dxf>
    <dxf>
      <font>
        <condense val="0"/>
        <extend val="0"/>
        <color indexed="9"/>
      </font>
    </dxf>
    <dxf>
      <font>
        <b/>
        <i val="0"/>
        <color auto="1"/>
      </font>
      <fill>
        <patternFill>
          <bgColor rgb="FFFFC000"/>
        </patternFill>
      </fill>
    </dxf>
    <dxf>
      <font>
        <color theme="0"/>
      </font>
    </dxf>
    <dxf>
      <font>
        <condense val="0"/>
        <extend val="0"/>
        <color indexed="22"/>
      </font>
    </dxf>
    <dxf>
      <font>
        <condense val="0"/>
        <extend val="0"/>
        <color indexed="9"/>
      </font>
    </dxf>
    <dxf>
      <font>
        <color theme="0"/>
      </font>
    </dxf>
    <dxf>
      <font>
        <b/>
        <i val="0"/>
        <color theme="0"/>
      </font>
      <fill>
        <patternFill>
          <bgColor rgb="FFFF0000"/>
        </patternFill>
      </fill>
    </dxf>
    <dxf>
      <font>
        <color theme="0"/>
      </font>
    </dxf>
    <dxf>
      <font>
        <color theme="0"/>
      </font>
      <fill>
        <patternFill>
          <bgColor rgb="FFFF0000"/>
        </patternFill>
      </fill>
    </dxf>
    <dxf>
      <font>
        <b/>
        <i val="0"/>
        <condense val="0"/>
        <extend val="0"/>
        <color indexed="10"/>
      </font>
    </dxf>
    <dxf>
      <font>
        <b/>
        <i val="0"/>
        <condense val="0"/>
        <extend val="0"/>
        <color indexed="9"/>
      </font>
      <fill>
        <patternFill>
          <bgColor rgb="FFFF0000"/>
        </patternFill>
      </fill>
    </dxf>
    <dxf>
      <font>
        <b/>
        <i val="0"/>
        <condense val="0"/>
        <extend val="0"/>
        <color indexed="10"/>
      </font>
    </dxf>
    <dxf>
      <font>
        <condense val="0"/>
        <extend val="0"/>
        <color indexed="10"/>
      </font>
    </dxf>
    <dxf>
      <font>
        <condense val="0"/>
        <extend val="0"/>
        <color indexed="22"/>
      </font>
    </dxf>
    <dxf>
      <font>
        <condense val="0"/>
        <extend val="0"/>
        <color indexed="9"/>
      </font>
    </dxf>
    <dxf>
      <font>
        <condense val="0"/>
        <extend val="0"/>
        <color indexed="10"/>
      </font>
    </dxf>
    <dxf>
      <font>
        <condense val="0"/>
        <extend val="0"/>
        <color indexed="10"/>
      </font>
    </dxf>
    <dxf>
      <font>
        <condense val="0"/>
        <extend val="0"/>
        <color indexed="22"/>
      </font>
    </dxf>
    <dxf>
      <font>
        <condense val="0"/>
        <extend val="0"/>
        <color indexed="9"/>
      </font>
    </dxf>
    <dxf>
      <font>
        <condense val="0"/>
        <extend val="0"/>
        <color indexed="9"/>
      </font>
    </dxf>
    <dxf>
      <font>
        <color rgb="FFFF0000"/>
      </font>
    </dxf>
    <dxf>
      <font>
        <color rgb="FFFF0000"/>
      </font>
    </dxf>
    <dxf>
      <font>
        <condense val="0"/>
        <extend val="0"/>
        <color indexed="22"/>
      </font>
    </dxf>
    <dxf>
      <font>
        <condense val="0"/>
        <extend val="0"/>
        <color indexed="22"/>
      </font>
    </dxf>
    <dxf>
      <font>
        <color rgb="FFFF0000"/>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9"/>
      </font>
    </dxf>
    <dxf>
      <font>
        <b val="0"/>
        <i val="0"/>
        <strike val="0"/>
        <color rgb="FFFF0000"/>
        <name val="Cambria"/>
        <scheme val="none"/>
      </font>
    </dxf>
    <dxf>
      <font>
        <condense val="0"/>
        <extend val="0"/>
        <color indexed="10"/>
      </font>
    </dxf>
    <dxf>
      <font>
        <condense val="0"/>
        <extend val="0"/>
        <color indexed="2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5BC1A"/>
      <rgbColor rgb="0000608A"/>
      <rgbColor rgb="00009CDE"/>
      <rgbColor rgb="00D9D9D9"/>
      <rgbColor rgb="006C6F6F"/>
      <rgbColor rgb="00FF8080"/>
      <rgbColor rgb="000066CC"/>
      <rgbColor rgb="00CCCCFF"/>
      <rgbColor rgb="00000080"/>
      <rgbColor rgb="00FF00FF"/>
      <rgbColor rgb="00FFFF00"/>
      <rgbColor rgb="0000FFFF"/>
      <rgbColor rgb="00800080"/>
      <rgbColor rgb="00800000"/>
      <rgbColor rgb="00008080"/>
      <rgbColor rgb="000000FF"/>
      <rgbColor rgb="0000CCFF"/>
      <rgbColor rgb="006C6F6F"/>
      <rgbColor rgb="00D9D9D9"/>
      <rgbColor rgb="00009CDE"/>
      <rgbColor rgb="0099CCFF"/>
      <rgbColor rgb="0095BC1A"/>
      <rgbColor rgb="00CC99FF"/>
      <rgbColor rgb="0000608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ABFB4"/>
      <color rgb="FFF8F8F8"/>
      <color rgb="FF95BC1A"/>
      <color rgb="FF679D2B"/>
      <color rgb="FF78B832"/>
      <color rgb="FF009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02946405892818E-2"/>
          <c:y val="1.9894109596003413E-2"/>
          <c:w val="0.8949620269240538"/>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C07-441B-A203-57FCAA3B7730}"/>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C07-441B-A203-57FCAA3B7730}"/>
            </c:ext>
          </c:extLst>
        </c:ser>
        <c:dLbls>
          <c:showLegendKey val="0"/>
          <c:showVal val="0"/>
          <c:showCatName val="0"/>
          <c:showSerName val="0"/>
          <c:showPercent val="0"/>
          <c:showBubbleSize val="0"/>
        </c:dLbls>
        <c:gapWidth val="150"/>
        <c:axId val="108248064"/>
        <c:axId val="108258048"/>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C07-441B-A203-57FCAA3B7730}"/>
            </c:ext>
          </c:extLst>
        </c:ser>
        <c:ser>
          <c:idx val="3"/>
          <c:order val="3"/>
          <c:tx>
            <c:strRef>
              <c:f>'3. Liquidität'!$C$106</c:f>
              <c:strCache>
                <c:ptCount val="1"/>
                <c:pt idx="0">
                  <c:v>Kontostand mit Puffer</c:v>
                </c:pt>
              </c:strCache>
            </c:strRef>
          </c:tx>
          <c:marker>
            <c:symbol val="none"/>
          </c:marker>
          <c:val>
            <c:numRef>
              <c:f>'3. Liquidität'!$F$106:$AO$106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3-5C07-441B-A203-57FCAA3B7730}"/>
            </c:ext>
          </c:extLst>
        </c:ser>
        <c:dLbls>
          <c:showLegendKey val="0"/>
          <c:showVal val="0"/>
          <c:showCatName val="0"/>
          <c:showSerName val="0"/>
          <c:showPercent val="0"/>
          <c:showBubbleSize val="0"/>
        </c:dLbls>
        <c:marker val="1"/>
        <c:smooth val="0"/>
        <c:axId val="108248064"/>
        <c:axId val="108258048"/>
      </c:lineChart>
      <c:dateAx>
        <c:axId val="108248064"/>
        <c:scaling>
          <c:orientation val="minMax"/>
        </c:scaling>
        <c:delete val="0"/>
        <c:axPos val="b"/>
        <c:numFmt formatCode="[$-407]mmm/\ yy;@" sourceLinked="0"/>
        <c:majorTickMark val="out"/>
        <c:minorTickMark val="none"/>
        <c:tickLblPos val="nextTo"/>
        <c:crossAx val="108258048"/>
        <c:crosses val="autoZero"/>
        <c:auto val="1"/>
        <c:lblOffset val="100"/>
        <c:baseTimeUnit val="months"/>
      </c:dateAx>
      <c:valAx>
        <c:axId val="108258048"/>
        <c:scaling>
          <c:orientation val="minMax"/>
        </c:scaling>
        <c:delete val="0"/>
        <c:axPos val="l"/>
        <c:numFmt formatCode="_-* #,##0\ &quot;€&quot;_-;\-* #,##0\ &quot;€&quot;_-;_-* &quot;-&quot;??\ &quot;€&quot;_-;_-@_-" sourceLinked="1"/>
        <c:majorTickMark val="out"/>
        <c:minorTickMark val="none"/>
        <c:tickLblPos val="nextTo"/>
        <c:crossAx val="108248064"/>
        <c:crosses val="autoZero"/>
        <c:crossBetween val="between"/>
      </c:valAx>
    </c:plotArea>
    <c:legend>
      <c:legendPos val="r"/>
      <c:layout>
        <c:manualLayout>
          <c:xMode val="edge"/>
          <c:yMode val="edge"/>
          <c:x val="0.15059234981414124"/>
          <c:y val="1.794453507340946E-2"/>
          <c:w val="0.27580398896838398"/>
          <c:h val="0.23327921285532618"/>
        </c:manualLayout>
      </c:layout>
      <c:overlay val="0"/>
    </c:legend>
    <c:plotVisOnly val="0"/>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30931260174756E-2"/>
          <c:y val="2.112054834614023E-2"/>
          <c:w val="0.89674912787800254"/>
          <c:h val="0.95775890330771951"/>
        </c:manualLayout>
      </c:layout>
      <c:barChart>
        <c:barDir val="col"/>
        <c:grouping val="clustered"/>
        <c:varyColors val="0"/>
        <c:ser>
          <c:idx val="0"/>
          <c:order val="0"/>
          <c:tx>
            <c:strRef>
              <c:f>'2. GuV'!$B$96</c:f>
              <c:strCache>
                <c:ptCount val="1"/>
                <c:pt idx="0">
                  <c:v>Brutto Umsatz</c:v>
                </c:pt>
              </c:strCache>
            </c:strRef>
          </c:tx>
          <c:spPr>
            <a:solidFill>
              <a:srgbClr val="00608A"/>
            </a:solidFill>
          </c:spPr>
          <c:invertIfNegative val="0"/>
          <c:cat>
            <c:numRef>
              <c:f>'2. GuV'!$F$9:$AO$9</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'2. GuV'!$F$96:$AO$96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FED7-4A8D-AE84-779187D021E9}"/>
            </c:ext>
          </c:extLst>
        </c:ser>
        <c:ser>
          <c:idx val="1"/>
          <c:order val="1"/>
          <c:tx>
            <c:strRef>
              <c:f>'2. GuV'!$B$197</c:f>
              <c:strCache>
                <c:ptCount val="1"/>
                <c:pt idx="0">
                  <c:v>Kosten pro Monat (exkl. Ust)</c:v>
                </c:pt>
              </c:strCache>
            </c:strRef>
          </c:tx>
          <c:spPr>
            <a:solidFill>
              <a:srgbClr val="FFC000"/>
            </a:solidFill>
          </c:spPr>
          <c:invertIfNegative val="0"/>
          <c:cat>
            <c:numRef>
              <c:f>'2. GuV'!$F$9:$AO$9</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'2. GuV'!$F$197:$AO$197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FED7-4A8D-AE84-779187D021E9}"/>
            </c:ext>
          </c:extLst>
        </c:ser>
        <c:ser>
          <c:idx val="2"/>
          <c:order val="2"/>
          <c:tx>
            <c:strRef>
              <c:f>'2. GuV'!$C$267</c:f>
              <c:strCache>
                <c:ptCount val="1"/>
                <c:pt idx="0">
                  <c:v>Gewinn / Verlust (mit Abschreibungen)</c:v>
                </c:pt>
              </c:strCache>
            </c:strRef>
          </c:tx>
          <c:invertIfNegative val="0"/>
          <c:cat>
            <c:numRef>
              <c:f>'2. GuV'!$F$9:$AO$9</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'2. GuV'!$F$267:$AO$267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FED7-4A8D-AE84-779187D021E9}"/>
            </c:ext>
          </c:extLst>
        </c:ser>
        <c:dLbls>
          <c:showLegendKey val="0"/>
          <c:showVal val="0"/>
          <c:showCatName val="0"/>
          <c:showSerName val="0"/>
          <c:showPercent val="0"/>
          <c:showBubbleSize val="0"/>
        </c:dLbls>
        <c:gapWidth val="150"/>
        <c:axId val="126604800"/>
        <c:axId val="126606336"/>
      </c:barChart>
      <c:dateAx>
        <c:axId val="126604800"/>
        <c:scaling>
          <c:orientation val="minMax"/>
        </c:scaling>
        <c:delete val="0"/>
        <c:axPos val="b"/>
        <c:numFmt formatCode="[$-407]mmm/\ yy;@" sourceLinked="0"/>
        <c:majorTickMark val="out"/>
        <c:minorTickMark val="none"/>
        <c:tickLblPos val="nextTo"/>
        <c:crossAx val="126606336"/>
        <c:crosses val="autoZero"/>
        <c:auto val="1"/>
        <c:lblOffset val="100"/>
        <c:baseTimeUnit val="months"/>
      </c:dateAx>
      <c:valAx>
        <c:axId val="126606336"/>
        <c:scaling>
          <c:orientation val="minMax"/>
        </c:scaling>
        <c:delete val="0"/>
        <c:axPos val="l"/>
        <c:numFmt formatCode="_-* #,##0\ &quot;€&quot;_-;\-* #,##0\ &quot;€&quot;_-;_-* &quot;-&quot;??\ &quot;€&quot;_-;_-@_-" sourceLinked="1"/>
        <c:majorTickMark val="out"/>
        <c:minorTickMark val="none"/>
        <c:tickLblPos val="nextTo"/>
        <c:crossAx val="126604800"/>
        <c:crosses val="autoZero"/>
        <c:crossBetween val="between"/>
      </c:valAx>
    </c:plotArea>
    <c:legend>
      <c:legendPos val="r"/>
      <c:layout>
        <c:manualLayout>
          <c:xMode val="edge"/>
          <c:yMode val="edge"/>
          <c:x val="0.11618257261410789"/>
          <c:y val="2.9885163231000621E-2"/>
          <c:w val="0.84439883033293039"/>
          <c:h val="6.6666902592232152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2970574891257E-2"/>
          <c:y val="2.0112669564892438E-2"/>
          <c:w val="0.89782605290773254"/>
          <c:h val="0.95977466087021512"/>
        </c:manualLayout>
      </c:layout>
      <c:barChart>
        <c:barDir val="col"/>
        <c:grouping val="clustered"/>
        <c:varyColors val="0"/>
        <c:ser>
          <c:idx val="0"/>
          <c:order val="0"/>
          <c:tx>
            <c:strRef>
              <c:f>'3. Liquidität'!$C$89</c:f>
              <c:strCache>
                <c:ptCount val="1"/>
                <c:pt idx="0">
                  <c:v>Einnahmen - Ausgaben durch operative Tätigkeit</c:v>
                </c:pt>
              </c:strCache>
            </c:strRef>
          </c:tx>
          <c:spPr>
            <a:solidFill>
              <a:schemeClr val="bg1">
                <a:lumMod val="50000"/>
              </a:schemeClr>
            </a:solidFill>
          </c:spPr>
          <c:invertIfNegative val="0"/>
          <c:cat>
            <c:numRef>
              <c:f>'3. Liquidität'!$F$81:$AO$81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Liquidität'!$F$89:$AO$89</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C126-4C76-8B05-88E5C016057F}"/>
            </c:ext>
          </c:extLst>
        </c:ser>
        <c:dLbls>
          <c:showLegendKey val="0"/>
          <c:showVal val="0"/>
          <c:showCatName val="0"/>
          <c:showSerName val="0"/>
          <c:showPercent val="0"/>
          <c:showBubbleSize val="0"/>
        </c:dLbls>
        <c:gapWidth val="150"/>
        <c:axId val="114727168"/>
        <c:axId val="114737152"/>
      </c:barChart>
      <c:lineChart>
        <c:grouping val="standard"/>
        <c:varyColors val="0"/>
        <c:ser>
          <c:idx val="1"/>
          <c:order val="1"/>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1-C126-4C76-8B05-88E5C016057F}"/>
            </c:ext>
          </c:extLst>
        </c:ser>
        <c:dLbls>
          <c:showLegendKey val="0"/>
          <c:showVal val="0"/>
          <c:showCatName val="0"/>
          <c:showSerName val="0"/>
          <c:showPercent val="0"/>
          <c:showBubbleSize val="0"/>
        </c:dLbls>
        <c:marker val="1"/>
        <c:smooth val="0"/>
        <c:axId val="114727168"/>
        <c:axId val="114737152"/>
      </c:lineChart>
      <c:dateAx>
        <c:axId val="114727168"/>
        <c:scaling>
          <c:orientation val="minMax"/>
        </c:scaling>
        <c:delete val="0"/>
        <c:axPos val="b"/>
        <c:numFmt formatCode="[$-407]mmm/\ yy;@" sourceLinked="0"/>
        <c:majorTickMark val="out"/>
        <c:minorTickMark val="none"/>
        <c:tickLblPos val="nextTo"/>
        <c:crossAx val="114737152"/>
        <c:crosses val="autoZero"/>
        <c:auto val="1"/>
        <c:lblOffset val="100"/>
        <c:baseTimeUnit val="months"/>
      </c:dateAx>
      <c:valAx>
        <c:axId val="114737152"/>
        <c:scaling>
          <c:orientation val="minMax"/>
        </c:scaling>
        <c:delete val="0"/>
        <c:axPos val="l"/>
        <c:numFmt formatCode="_-* #,##0\ &quot;€&quot;_-;\-* #,##0\ &quot;€&quot;_-;_-* &quot;-&quot;??\ &quot;€&quot;_-;_-@_-" sourceLinked="1"/>
        <c:majorTickMark val="out"/>
        <c:minorTickMark val="none"/>
        <c:tickLblPos val="nextTo"/>
        <c:crossAx val="114727168"/>
        <c:crosses val="autoZero"/>
        <c:crossBetween val="between"/>
      </c:valAx>
    </c:plotArea>
    <c:legend>
      <c:legendPos val="r"/>
      <c:layout>
        <c:manualLayout>
          <c:xMode val="edge"/>
          <c:yMode val="edge"/>
          <c:x val="0.18795934649138019"/>
          <c:y val="1.3179571663920923E-2"/>
          <c:w val="0.76945853133997"/>
          <c:h val="9.0609814629843424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973719986904"/>
          <c:y val="3.6061772684643251E-2"/>
          <c:w val="0.81688335469694195"/>
          <c:h val="0.78885596646390754"/>
        </c:manualLayout>
      </c:layout>
      <c:barChart>
        <c:barDir val="col"/>
        <c:grouping val="clustered"/>
        <c:varyColors val="0"/>
        <c:ser>
          <c:idx val="0"/>
          <c:order val="0"/>
          <c:tx>
            <c:strRef>
              <c:f>'3. Liquidität'!$C$91</c:f>
              <c:strCache>
                <c:ptCount val="1"/>
                <c:pt idx="0">
                  <c:v>Finanzierung</c:v>
                </c:pt>
              </c:strCache>
            </c:strRef>
          </c:tx>
          <c:spPr>
            <a:solidFill>
              <a:srgbClr val="99CC00"/>
            </a:solidFill>
          </c:spPr>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Liquidität'!$F$91:$AO$91</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97C-4B0E-A57E-B0AEE1BEF6A1}"/>
            </c:ext>
          </c:extLst>
        </c:ser>
        <c:ser>
          <c:idx val="1"/>
          <c:order val="1"/>
          <c:tx>
            <c:strRef>
              <c:f>'3. Liquidität'!$C$92</c:f>
              <c:strCache>
                <c:ptCount val="1"/>
                <c:pt idx="0">
                  <c:v>Tilgung / Rückzahlung</c:v>
                </c:pt>
              </c:strCache>
            </c:strRef>
          </c:tx>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Liquidität'!$F$92:$AO$92</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197C-4B0E-A57E-B0AEE1BEF6A1}"/>
            </c:ext>
          </c:extLst>
        </c:ser>
        <c:ser>
          <c:idx val="2"/>
          <c:order val="2"/>
          <c:tx>
            <c:strRef>
              <c:f>'3. Liquidität'!$C$93</c:f>
              <c:strCache>
                <c:ptCount val="1"/>
                <c:pt idx="0">
                  <c:v>Erweiterungs &amp; Ersatzinvestitionen</c:v>
                </c:pt>
              </c:strCache>
            </c:strRef>
          </c:tx>
          <c:spPr>
            <a:solidFill>
              <a:srgbClr val="FFC000"/>
            </a:solidFill>
          </c:spPr>
          <c:invertIfNegative val="0"/>
          <c:dPt>
            <c:idx val="28"/>
            <c:invertIfNegative val="0"/>
            <c:bubble3D val="0"/>
            <c:spPr>
              <a:solidFill>
                <a:srgbClr val="FFC000"/>
              </a:solidFill>
              <a:ln>
                <a:solidFill>
                  <a:srgbClr val="FFC000"/>
                </a:solidFill>
              </a:ln>
            </c:spPr>
            <c:extLst>
              <c:ext xmlns:c16="http://schemas.microsoft.com/office/drawing/2014/chart" uri="{C3380CC4-5D6E-409C-BE32-E72D297353CC}">
                <c16:uniqueId val="{00000002-197C-4B0E-A57E-B0AEE1BEF6A1}"/>
              </c:ext>
            </c:extLst>
          </c:dPt>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Liquidität'!$F$93:$AO$93</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197C-4B0E-A57E-B0AEE1BEF6A1}"/>
            </c:ext>
          </c:extLst>
        </c:ser>
        <c:dLbls>
          <c:showLegendKey val="0"/>
          <c:showVal val="0"/>
          <c:showCatName val="0"/>
          <c:showSerName val="0"/>
          <c:showPercent val="0"/>
          <c:showBubbleSize val="0"/>
        </c:dLbls>
        <c:gapWidth val="150"/>
        <c:axId val="116081408"/>
        <c:axId val="116082944"/>
      </c:barChart>
      <c:lineChart>
        <c:grouping val="standard"/>
        <c:varyColors val="0"/>
        <c:ser>
          <c:idx val="3"/>
          <c:order val="3"/>
          <c:tx>
            <c:strRef>
              <c:f>'3. Liquidität'!$C$97</c:f>
              <c:strCache>
                <c:ptCount val="1"/>
                <c:pt idx="0">
                  <c:v>Kontostand (inkl. private Kosten)</c:v>
                </c:pt>
              </c:strCache>
            </c:strRef>
          </c:tx>
          <c:spPr>
            <a:ln>
              <a:solidFill>
                <a:srgbClr val="00608A"/>
              </a:solidFill>
            </a:ln>
          </c:spPr>
          <c:marker>
            <c:symbol val="none"/>
          </c:marker>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4-197C-4B0E-A57E-B0AEE1BEF6A1}"/>
            </c:ext>
          </c:extLst>
        </c:ser>
        <c:dLbls>
          <c:showLegendKey val="0"/>
          <c:showVal val="0"/>
          <c:showCatName val="0"/>
          <c:showSerName val="0"/>
          <c:showPercent val="0"/>
          <c:showBubbleSize val="0"/>
        </c:dLbls>
        <c:marker val="1"/>
        <c:smooth val="0"/>
        <c:axId val="116081408"/>
        <c:axId val="116082944"/>
      </c:lineChart>
      <c:dateAx>
        <c:axId val="116081408"/>
        <c:scaling>
          <c:orientation val="minMax"/>
        </c:scaling>
        <c:delete val="0"/>
        <c:axPos val="b"/>
        <c:numFmt formatCode="[$-407]mmm/\ yy;@" sourceLinked="0"/>
        <c:majorTickMark val="out"/>
        <c:minorTickMark val="none"/>
        <c:tickLblPos val="nextTo"/>
        <c:crossAx val="116082944"/>
        <c:crosses val="autoZero"/>
        <c:auto val="1"/>
        <c:lblOffset val="100"/>
        <c:baseTimeUnit val="months"/>
      </c:dateAx>
      <c:valAx>
        <c:axId val="116082944"/>
        <c:scaling>
          <c:orientation val="minMax"/>
        </c:scaling>
        <c:delete val="0"/>
        <c:axPos val="l"/>
        <c:numFmt formatCode="_-* #,##0\ &quot;€&quot;_-;\-* #,##0\ &quot;€&quot;_-;_-* &quot;-&quot;??\ &quot;€&quot;_-;_-@_-" sourceLinked="1"/>
        <c:majorTickMark val="out"/>
        <c:minorTickMark val="none"/>
        <c:tickLblPos val="nextTo"/>
        <c:crossAx val="116081408"/>
        <c:crosses val="autoZero"/>
        <c:crossBetween val="between"/>
      </c:valAx>
    </c:plotArea>
    <c:legend>
      <c:legendPos val="r"/>
      <c:layout>
        <c:manualLayout>
          <c:xMode val="edge"/>
          <c:yMode val="edge"/>
          <c:x val="0.16666709000084667"/>
          <c:y val="0.8142622843786318"/>
          <c:w val="0.48924837016340694"/>
          <c:h val="0.1575456053067994"/>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20431728212191"/>
          <c:y val="2.9210171083903932E-2"/>
          <c:w val="0.52584219051826442"/>
          <c:h val="0.84806485017716093"/>
        </c:manualLayout>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A86F-48B6-AC43-2ED2A6BD5DCD}"/>
              </c:ext>
            </c:extLst>
          </c:dPt>
          <c:dPt>
            <c:idx val="1"/>
            <c:bubble3D val="0"/>
            <c:extLst>
              <c:ext xmlns:c16="http://schemas.microsoft.com/office/drawing/2014/chart" uri="{C3380CC4-5D6E-409C-BE32-E72D297353CC}">
                <c16:uniqueId val="{00000001-A86F-48B6-AC43-2ED2A6BD5DCD}"/>
              </c:ext>
            </c:extLst>
          </c:dPt>
          <c:dLbls>
            <c:spPr>
              <a:noFill/>
              <a:ln w="25400">
                <a:noFill/>
              </a:ln>
            </c:spPr>
            <c:txPr>
              <a:bodyPr/>
              <a:lstStyle/>
              <a:p>
                <a:pPr>
                  <a:defRPr sz="1200">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A86F-48B6-AC43-2ED2A6BD5DC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25270291551393914"/>
          <c:y val="0.87381289838770149"/>
          <c:w val="0.48648691210895939"/>
          <c:h val="9.7619422572178483E-2"/>
        </c:manualLayout>
      </c:layout>
      <c:overlay val="0"/>
      <c:txPr>
        <a:bodyPr/>
        <a:lstStyle/>
        <a:p>
          <a:pPr>
            <a:defRPr sz="12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Kapitalbedarf'!#REF!</c:f>
              <c:strCache>
                <c:ptCount val="1"/>
                <c:pt idx="0">
                  <c:v>#REF!</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3D19-419D-B5FC-82D0DF9356C7}"/>
            </c:ext>
          </c:extLst>
        </c:ser>
        <c:ser>
          <c:idx val="1"/>
          <c:order val="1"/>
          <c:tx>
            <c:strRef>
              <c:f>'4. Kapitalbedarf'!#REF!</c:f>
              <c:strCache>
                <c:ptCount val="1"/>
                <c:pt idx="0">
                  <c:v>#REF!</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Kapitalbedarf'!#REF!</c:f>
              <c:numCache>
                <c:formatCode>General</c:formatCode>
                <c:ptCount val="1"/>
                <c:pt idx="0">
                  <c:v>1</c:v>
                </c:pt>
              </c:numCache>
            </c:numRef>
          </c:val>
          <c:extLst>
            <c:ext xmlns:c16="http://schemas.microsoft.com/office/drawing/2014/chart" uri="{C3380CC4-5D6E-409C-BE32-E72D297353CC}">
              <c16:uniqueId val="{00000001-3D19-419D-B5FC-82D0DF9356C7}"/>
            </c:ext>
          </c:extLst>
        </c:ser>
        <c:ser>
          <c:idx val="2"/>
          <c:order val="2"/>
          <c:tx>
            <c:strRef>
              <c:f>'4. Kapitalbedarf'!$C$35</c:f>
              <c:strCache>
                <c:ptCount val="1"/>
                <c:pt idx="0">
                  <c:v>Kapital für Puffer</c:v>
                </c:pt>
              </c:strCache>
            </c:strRef>
          </c:tx>
          <c:spPr>
            <a:solidFill>
              <a:srgbClr val="00608A"/>
            </a:solidFill>
          </c:spPr>
          <c:invertIfNegative val="0"/>
          <c:dLbls>
            <c:dLbl>
              <c:idx val="0"/>
              <c:spPr/>
              <c:txPr>
                <a:bodyPr/>
                <a:lstStyle/>
                <a:p>
                  <a:pPr>
                    <a:defRPr>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0-DE3A-416F-A406-D7594770FB64}"/>
                </c:ext>
              </c:extLst>
            </c:dLbl>
            <c:spPr>
              <a:noFill/>
              <a:ln w="25400">
                <a:noFill/>
              </a:ln>
            </c:spPr>
            <c:txPr>
              <a:bodyPr/>
              <a:lstStyle/>
              <a:p>
                <a:pPr>
                  <a:defRPr>
                    <a:solidFill>
                      <a:srgbClr val="FF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3-3D19-419D-B5FC-82D0DF9356C7}"/>
            </c:ext>
          </c:extLst>
        </c:ser>
        <c:dLbls>
          <c:showLegendKey val="0"/>
          <c:showVal val="0"/>
          <c:showCatName val="0"/>
          <c:showSerName val="0"/>
          <c:showPercent val="0"/>
          <c:showBubbleSize val="0"/>
        </c:dLbls>
        <c:gapWidth val="150"/>
        <c:overlap val="100"/>
        <c:axId val="109496960"/>
        <c:axId val="109506944"/>
      </c:barChart>
      <c:catAx>
        <c:axId val="109496960"/>
        <c:scaling>
          <c:orientation val="minMax"/>
        </c:scaling>
        <c:delete val="1"/>
        <c:axPos val="b"/>
        <c:majorTickMark val="out"/>
        <c:minorTickMark val="none"/>
        <c:tickLblPos val="nextTo"/>
        <c:crossAx val="109506944"/>
        <c:crosses val="autoZero"/>
        <c:auto val="1"/>
        <c:lblAlgn val="ctr"/>
        <c:lblOffset val="100"/>
        <c:noMultiLvlLbl val="0"/>
      </c:catAx>
      <c:valAx>
        <c:axId val="109506944"/>
        <c:scaling>
          <c:orientation val="minMax"/>
        </c:scaling>
        <c:delete val="1"/>
        <c:axPos val="l"/>
        <c:numFmt formatCode="0%" sourceLinked="1"/>
        <c:majorTickMark val="out"/>
        <c:minorTickMark val="none"/>
        <c:tickLblPos val="nextTo"/>
        <c:crossAx val="109496960"/>
        <c:crosses val="autoZero"/>
        <c:crossBetween val="between"/>
      </c:valAx>
    </c:plotArea>
    <c:legend>
      <c:legendPos val="r"/>
      <c:layout>
        <c:manualLayout>
          <c:xMode val="edge"/>
          <c:yMode val="edge"/>
          <c:x val="0.53356943029180171"/>
          <c:y val="4.3583535108958835E-2"/>
          <c:w val="0.44758591940713299"/>
          <c:h val="0.88377723970944311"/>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28668774705923E-2"/>
          <c:y val="1.9894109596003413E-2"/>
          <c:w val="0.91219327424116003"/>
          <c:h val="0.96021178080799319"/>
        </c:manualLayout>
      </c:layout>
      <c:barChart>
        <c:barDir val="col"/>
        <c:grouping val="clustered"/>
        <c:varyColors val="0"/>
        <c:ser>
          <c:idx val="0"/>
          <c:order val="0"/>
          <c:tx>
            <c:strRef>
              <c:f>'3. Liquidität'!$C$84</c:f>
              <c:strCache>
                <c:ptCount val="1"/>
                <c:pt idx="0">
                  <c:v>Kontogutschriften pro Monat</c:v>
                </c:pt>
              </c:strCache>
            </c:strRef>
          </c:tx>
          <c:spPr>
            <a:solidFill>
              <a:srgbClr val="99CC00"/>
            </a:solidFill>
          </c:spPr>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Liquidität'!$F$84:$AO$84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58AA-4968-8E99-6895A1E5DC6E}"/>
            </c:ext>
          </c:extLst>
        </c:ser>
        <c:ser>
          <c:idx val="1"/>
          <c:order val="1"/>
          <c:tx>
            <c:strRef>
              <c:f>'3. Liquidität'!$C$85</c:f>
              <c:strCache>
                <c:ptCount val="1"/>
                <c:pt idx="0">
                  <c:v>Kontobelastungen pro Monat</c:v>
                </c:pt>
              </c:strCache>
            </c:strRef>
          </c:tx>
          <c:spPr>
            <a:solidFill>
              <a:srgbClr val="FFC000"/>
            </a:solidFill>
          </c:spPr>
          <c:invertIfNegative val="0"/>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Liquidität'!$F$85:$AO$85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58AA-4968-8E99-6895A1E5DC6E}"/>
            </c:ext>
          </c:extLst>
        </c:ser>
        <c:dLbls>
          <c:showLegendKey val="0"/>
          <c:showVal val="0"/>
          <c:showCatName val="0"/>
          <c:showSerName val="0"/>
          <c:showPercent val="0"/>
          <c:showBubbleSize val="0"/>
        </c:dLbls>
        <c:gapWidth val="150"/>
        <c:axId val="106472192"/>
        <c:axId val="106473728"/>
      </c:barChart>
      <c:lineChart>
        <c:grouping val="standard"/>
        <c:varyColors val="0"/>
        <c:ser>
          <c:idx val="2"/>
          <c:order val="2"/>
          <c:tx>
            <c:strRef>
              <c:f>'3. Liquidität'!$C$97</c:f>
              <c:strCache>
                <c:ptCount val="1"/>
                <c:pt idx="0">
                  <c:v>Kontostand (inkl. private Kosten)</c:v>
                </c:pt>
              </c:strCache>
            </c:strRef>
          </c:tx>
          <c:spPr>
            <a:ln>
              <a:solidFill>
                <a:srgbClr val="00608A"/>
              </a:solidFill>
            </a:ln>
          </c:spPr>
          <c:marker>
            <c:symbol val="none"/>
          </c:marker>
          <c:cat>
            <c:numRef>
              <c:f>'3. Liquidität'!$F$21:$AO$21</c:f>
              <c:numCache>
                <c:formatCode>[$-407]mmm/\ yy;@</c:formatCode>
                <c:ptCount val="36"/>
                <c:pt idx="0">
                  <c:v>43525</c:v>
                </c:pt>
                <c:pt idx="1">
                  <c:v>43556</c:v>
                </c:pt>
                <c:pt idx="2">
                  <c:v>43586</c:v>
                </c:pt>
                <c:pt idx="3">
                  <c:v>43617</c:v>
                </c:pt>
                <c:pt idx="4">
                  <c:v>43647</c:v>
                </c:pt>
                <c:pt idx="5">
                  <c:v>43678</c:v>
                </c:pt>
                <c:pt idx="6">
                  <c:v>43709</c:v>
                </c:pt>
                <c:pt idx="7">
                  <c:v>43739</c:v>
                </c:pt>
                <c:pt idx="8">
                  <c:v>43770</c:v>
                </c:pt>
                <c:pt idx="9">
                  <c:v>43800</c:v>
                </c:pt>
                <c:pt idx="10">
                  <c:v>43831</c:v>
                </c:pt>
                <c:pt idx="11">
                  <c:v>43862</c:v>
                </c:pt>
                <c:pt idx="12">
                  <c:v>43891</c:v>
                </c:pt>
                <c:pt idx="13">
                  <c:v>43922</c:v>
                </c:pt>
                <c:pt idx="14">
                  <c:v>43952</c:v>
                </c:pt>
                <c:pt idx="15">
                  <c:v>43983</c:v>
                </c:pt>
                <c:pt idx="16">
                  <c:v>44013</c:v>
                </c:pt>
                <c:pt idx="17">
                  <c:v>44044</c:v>
                </c:pt>
                <c:pt idx="18">
                  <c:v>44075</c:v>
                </c:pt>
                <c:pt idx="19">
                  <c:v>44105</c:v>
                </c:pt>
                <c:pt idx="20">
                  <c:v>44136</c:v>
                </c:pt>
                <c:pt idx="21">
                  <c:v>44166</c:v>
                </c:pt>
                <c:pt idx="22">
                  <c:v>44197</c:v>
                </c:pt>
                <c:pt idx="23">
                  <c:v>44228</c:v>
                </c:pt>
                <c:pt idx="24">
                  <c:v>44256</c:v>
                </c:pt>
                <c:pt idx="25">
                  <c:v>44287</c:v>
                </c:pt>
                <c:pt idx="26">
                  <c:v>44317</c:v>
                </c:pt>
                <c:pt idx="27">
                  <c:v>44348</c:v>
                </c:pt>
                <c:pt idx="28">
                  <c:v>44378</c:v>
                </c:pt>
                <c:pt idx="29">
                  <c:v>44409</c:v>
                </c:pt>
                <c:pt idx="30">
                  <c:v>44440</c:v>
                </c:pt>
                <c:pt idx="31">
                  <c:v>44470</c:v>
                </c:pt>
                <c:pt idx="32">
                  <c:v>44501</c:v>
                </c:pt>
                <c:pt idx="33">
                  <c:v>44531</c:v>
                </c:pt>
                <c:pt idx="34">
                  <c:v>44562</c:v>
                </c:pt>
                <c:pt idx="35">
                  <c:v>44593</c:v>
                </c:pt>
              </c:numCache>
            </c:numRef>
          </c:cat>
          <c:val>
            <c:numRef>
              <c:f>'3. Liquidität'!$F$97:$AO$97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2-58AA-4968-8E99-6895A1E5DC6E}"/>
            </c:ext>
          </c:extLst>
        </c:ser>
        <c:dLbls>
          <c:showLegendKey val="0"/>
          <c:showVal val="0"/>
          <c:showCatName val="0"/>
          <c:showSerName val="0"/>
          <c:showPercent val="0"/>
          <c:showBubbleSize val="0"/>
        </c:dLbls>
        <c:marker val="1"/>
        <c:smooth val="0"/>
        <c:axId val="106472192"/>
        <c:axId val="106473728"/>
      </c:lineChart>
      <c:dateAx>
        <c:axId val="106472192"/>
        <c:scaling>
          <c:orientation val="minMax"/>
        </c:scaling>
        <c:delete val="0"/>
        <c:axPos val="b"/>
        <c:numFmt formatCode="[$-407]mmm/\ yy;@" sourceLinked="0"/>
        <c:majorTickMark val="out"/>
        <c:minorTickMark val="none"/>
        <c:tickLblPos val="nextTo"/>
        <c:crossAx val="106473728"/>
        <c:crosses val="autoZero"/>
        <c:auto val="1"/>
        <c:lblOffset val="100"/>
        <c:baseTimeUnit val="months"/>
      </c:dateAx>
      <c:valAx>
        <c:axId val="106473728"/>
        <c:scaling>
          <c:orientation val="minMax"/>
        </c:scaling>
        <c:delete val="0"/>
        <c:axPos val="l"/>
        <c:numFmt formatCode="#,##0\ \€" sourceLinked="0"/>
        <c:majorTickMark val="out"/>
        <c:minorTickMark val="none"/>
        <c:tickLblPos val="nextTo"/>
        <c:crossAx val="106472192"/>
        <c:crosses val="autoZero"/>
        <c:crossBetween val="between"/>
      </c:valAx>
    </c:plotArea>
    <c:legend>
      <c:legendPos val="r"/>
      <c:layout>
        <c:manualLayout>
          <c:xMode val="edge"/>
          <c:yMode val="edge"/>
          <c:x val="0.16698914086416181"/>
          <c:y val="2.117657706579781E-2"/>
          <c:w val="0.78530031424988711"/>
          <c:h val="5.882378495791473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00608A"/>
            </a:solidFill>
          </c:spPr>
          <c:dPt>
            <c:idx val="0"/>
            <c:bubble3D val="0"/>
            <c:explosion val="3"/>
            <c:spPr>
              <a:solidFill>
                <a:schemeClr val="bg1">
                  <a:lumMod val="65000"/>
                </a:schemeClr>
              </a:solidFill>
            </c:spPr>
            <c:extLst>
              <c:ext xmlns:c16="http://schemas.microsoft.com/office/drawing/2014/chart" uri="{C3380CC4-5D6E-409C-BE32-E72D297353CC}">
                <c16:uniqueId val="{00000000-18C0-45F3-A6D5-FE645E2D1E82}"/>
              </c:ext>
            </c:extLst>
          </c:dPt>
          <c:dPt>
            <c:idx val="1"/>
            <c:bubble3D val="0"/>
            <c:extLst>
              <c:ext xmlns:c16="http://schemas.microsoft.com/office/drawing/2014/chart" uri="{C3380CC4-5D6E-409C-BE32-E72D297353CC}">
                <c16:uniqueId val="{00000001-18C0-45F3-A6D5-FE645E2D1E82}"/>
              </c:ext>
            </c:extLst>
          </c:dPt>
          <c:dLbls>
            <c:spPr>
              <a:noFill/>
              <a:ln w="25400">
                <a:noFill/>
              </a:ln>
            </c:spPr>
            <c:txPr>
              <a:bodyPr/>
              <a:lstStyle/>
              <a:p>
                <a:pPr>
                  <a:defRPr>
                    <a:solidFill>
                      <a:schemeClr val="bg1"/>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Kapitalbedarf'!$H$33,'4. Kapitalbedarf'!$H$38)</c:f>
              <c:strCache>
                <c:ptCount val="2"/>
                <c:pt idx="0">
                  <c:v>Eigenkapital</c:v>
                </c:pt>
                <c:pt idx="1">
                  <c:v>Fremdkapital</c:v>
                </c:pt>
              </c:strCache>
            </c:strRef>
          </c:cat>
          <c:val>
            <c:numRef>
              <c:f>('4. Kapitalbedarf'!$I$33,'4. Kapitalbedarf'!$I$38)</c:f>
              <c:numCache>
                <c:formatCode>_-* #,##0\ "€"_-;\-* #,##0\ "€"_-;_-* "-"??\ "€"_-;_-@_-</c:formatCode>
                <c:ptCount val="2"/>
                <c:pt idx="0">
                  <c:v>0</c:v>
                </c:pt>
                <c:pt idx="1">
                  <c:v>0</c:v>
                </c:pt>
              </c:numCache>
            </c:numRef>
          </c:val>
          <c:extLst>
            <c:ext xmlns:c16="http://schemas.microsoft.com/office/drawing/2014/chart" uri="{C3380CC4-5D6E-409C-BE32-E72D297353CC}">
              <c16:uniqueId val="{00000002-18C0-45F3-A6D5-FE645E2D1E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3378684807256236"/>
          <c:y val="0.87436102362204726"/>
          <c:w val="0.68027246594175728"/>
          <c:h val="8.974370078740157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389467408516305E-2"/>
          <c:y val="4.8611093390531719E-2"/>
          <c:w val="0.52282294019577513"/>
          <c:h val="0.95114976992207279"/>
        </c:manualLayout>
      </c:layout>
      <c:barChart>
        <c:barDir val="col"/>
        <c:grouping val="percentStacked"/>
        <c:varyColors val="0"/>
        <c:ser>
          <c:idx val="0"/>
          <c:order val="0"/>
          <c:tx>
            <c:strRef>
              <c:f>'4. Kapitalbedarf'!#REF!</c:f>
              <c:strCache>
                <c:ptCount val="1"/>
                <c:pt idx="0">
                  <c:v>#REF!</c:v>
                </c:pt>
              </c:strCache>
            </c:strRef>
          </c:tx>
          <c:spPr>
            <a:solidFill>
              <a:schemeClr val="tx1">
                <a:lumMod val="75000"/>
                <a:lumOff val="25000"/>
              </a:schemeClr>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Kapitalbedarf'!$F$34</c:f>
              <c:numCache>
                <c:formatCode>_-* #,##0\ "€"_-;\-* #,##0\ "€"_-;_-* "-"??\ "€"_-;_-@_-</c:formatCode>
                <c:ptCount val="1"/>
                <c:pt idx="0">
                  <c:v>0</c:v>
                </c:pt>
              </c:numCache>
            </c:numRef>
          </c:val>
          <c:extLst>
            <c:ext xmlns:c16="http://schemas.microsoft.com/office/drawing/2014/chart" uri="{C3380CC4-5D6E-409C-BE32-E72D297353CC}">
              <c16:uniqueId val="{00000000-9DEF-4062-8BCE-5425D5B40761}"/>
            </c:ext>
          </c:extLst>
        </c:ser>
        <c:ser>
          <c:idx val="1"/>
          <c:order val="1"/>
          <c:tx>
            <c:strRef>
              <c:f>'4. Kapitalbedarf'!#REF!</c:f>
              <c:strCache>
                <c:ptCount val="1"/>
                <c:pt idx="0">
                  <c:v>#REF!</c:v>
                </c:pt>
              </c:strCache>
            </c:strRef>
          </c:tx>
          <c:spPr>
            <a:solidFill>
              <a:srgbClr val="FFC0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Kapitalbedarf'!#REF!</c:f>
              <c:numCache>
                <c:formatCode>General</c:formatCode>
                <c:ptCount val="1"/>
                <c:pt idx="0">
                  <c:v>1</c:v>
                </c:pt>
              </c:numCache>
            </c:numRef>
          </c:val>
          <c:extLst>
            <c:ext xmlns:c16="http://schemas.microsoft.com/office/drawing/2014/chart" uri="{C3380CC4-5D6E-409C-BE32-E72D297353CC}">
              <c16:uniqueId val="{00000001-9DEF-4062-8BCE-5425D5B40761}"/>
            </c:ext>
          </c:extLst>
        </c:ser>
        <c:ser>
          <c:idx val="2"/>
          <c:order val="2"/>
          <c:tx>
            <c:strRef>
              <c:f>'4. Kapitalbedarf'!$C$35</c:f>
              <c:strCache>
                <c:ptCount val="1"/>
                <c:pt idx="0">
                  <c:v>Kapital für Puffer</c:v>
                </c:pt>
              </c:strCache>
            </c:strRef>
          </c:tx>
          <c:spPr>
            <a:solidFill>
              <a:srgbClr val="00608A"/>
            </a:solidFill>
          </c:spPr>
          <c:invertIfNegative val="0"/>
          <c:dLbls>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Kapitalbedarf'!$F$35</c:f>
              <c:numCache>
                <c:formatCode>_-* #,##0\ "€"_-;\-* #,##0\ "€"_-;_-* "-"??\ "€"_-;_-@_-</c:formatCode>
                <c:ptCount val="1"/>
                <c:pt idx="0">
                  <c:v>0</c:v>
                </c:pt>
              </c:numCache>
            </c:numRef>
          </c:val>
          <c:extLst>
            <c:ext xmlns:c16="http://schemas.microsoft.com/office/drawing/2014/chart" uri="{C3380CC4-5D6E-409C-BE32-E72D297353CC}">
              <c16:uniqueId val="{00000002-9DEF-4062-8BCE-5425D5B40761}"/>
            </c:ext>
          </c:extLst>
        </c:ser>
        <c:dLbls>
          <c:showLegendKey val="0"/>
          <c:showVal val="0"/>
          <c:showCatName val="0"/>
          <c:showSerName val="0"/>
          <c:showPercent val="0"/>
          <c:showBubbleSize val="0"/>
        </c:dLbls>
        <c:gapWidth val="150"/>
        <c:overlap val="100"/>
        <c:axId val="126457344"/>
        <c:axId val="126458880"/>
      </c:barChart>
      <c:catAx>
        <c:axId val="126457344"/>
        <c:scaling>
          <c:orientation val="minMax"/>
        </c:scaling>
        <c:delete val="1"/>
        <c:axPos val="b"/>
        <c:majorTickMark val="out"/>
        <c:minorTickMark val="none"/>
        <c:tickLblPos val="nextTo"/>
        <c:crossAx val="126458880"/>
        <c:crosses val="autoZero"/>
        <c:auto val="1"/>
        <c:lblAlgn val="ctr"/>
        <c:lblOffset val="100"/>
        <c:noMultiLvlLbl val="0"/>
      </c:catAx>
      <c:valAx>
        <c:axId val="126458880"/>
        <c:scaling>
          <c:orientation val="minMax"/>
        </c:scaling>
        <c:delete val="1"/>
        <c:axPos val="l"/>
        <c:numFmt formatCode="0%" sourceLinked="1"/>
        <c:majorTickMark val="out"/>
        <c:minorTickMark val="none"/>
        <c:tickLblPos val="nextTo"/>
        <c:crossAx val="126457344"/>
        <c:crosses val="autoZero"/>
        <c:crossBetween val="between"/>
      </c:valAx>
    </c:plotArea>
    <c:legend>
      <c:legendPos val="r"/>
      <c:layout>
        <c:manualLayout>
          <c:xMode val="edge"/>
          <c:yMode val="edge"/>
          <c:x val="0.52772138595611895"/>
          <c:y val="4.0816390488502372E-2"/>
          <c:w val="0.44763892706430175"/>
          <c:h val="0.88520742742978031"/>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5.1400554097404488E-2"/>
          <c:w val="0.86927580927384074"/>
          <c:h val="0.8326195683872849"/>
        </c:manualLayout>
      </c:layout>
      <c:barChart>
        <c:barDir val="col"/>
        <c:grouping val="clustered"/>
        <c:varyColors val="0"/>
        <c:ser>
          <c:idx val="0"/>
          <c:order val="0"/>
          <c:tx>
            <c:strRef>
              <c:f>'5. Rentabilität'!$C$55</c:f>
              <c:strCache>
                <c:ptCount val="1"/>
                <c:pt idx="0">
                  <c:v>Material % vom Umsatz</c:v>
                </c:pt>
              </c:strCache>
            </c:strRef>
          </c:tx>
          <c:spPr>
            <a:solidFill>
              <a:srgbClr val="FFC000"/>
            </a:solidFill>
          </c:spPr>
          <c:invertIfNegative val="0"/>
          <c:cat>
            <c:numRef>
              <c:f>'5. Rentabilität'!$E$48:$H$48</c:f>
              <c:numCache>
                <c:formatCode>General</c:formatCode>
                <c:ptCount val="4"/>
                <c:pt idx="0">
                  <c:v>2019</c:v>
                </c:pt>
                <c:pt idx="1">
                  <c:v>2020</c:v>
                </c:pt>
                <c:pt idx="2">
                  <c:v>2021</c:v>
                </c:pt>
                <c:pt idx="3">
                  <c:v>2022</c:v>
                </c:pt>
              </c:numCache>
            </c:numRef>
          </c:cat>
          <c:val>
            <c:numRef>
              <c:f>'5. Rentabilität'!$E$55:$H$55</c:f>
              <c:numCache>
                <c:formatCode>0%</c:formatCode>
                <c:ptCount val="4"/>
                <c:pt idx="0">
                  <c:v>0</c:v>
                </c:pt>
                <c:pt idx="1">
                  <c:v>0</c:v>
                </c:pt>
                <c:pt idx="2">
                  <c:v>0</c:v>
                </c:pt>
                <c:pt idx="3">
                  <c:v>0</c:v>
                </c:pt>
              </c:numCache>
            </c:numRef>
          </c:val>
          <c:extLst>
            <c:ext xmlns:c16="http://schemas.microsoft.com/office/drawing/2014/chart" uri="{C3380CC4-5D6E-409C-BE32-E72D297353CC}">
              <c16:uniqueId val="{00000000-C4F7-4D04-B4B5-F6D271A89E96}"/>
            </c:ext>
          </c:extLst>
        </c:ser>
        <c:ser>
          <c:idx val="1"/>
          <c:order val="1"/>
          <c:tx>
            <c:strRef>
              <c:f>'5. Rentabilität'!$C$56</c:f>
              <c:strCache>
                <c:ptCount val="1"/>
                <c:pt idx="0">
                  <c:v>Personal % vom Umsatz</c:v>
                </c:pt>
              </c:strCache>
            </c:strRef>
          </c:tx>
          <c:spPr>
            <a:solidFill>
              <a:srgbClr val="00608A"/>
            </a:solidFill>
          </c:spPr>
          <c:invertIfNegative val="0"/>
          <c:cat>
            <c:numRef>
              <c:f>'5. Rentabilität'!$E$48:$H$48</c:f>
              <c:numCache>
                <c:formatCode>General</c:formatCode>
                <c:ptCount val="4"/>
                <c:pt idx="0">
                  <c:v>2019</c:v>
                </c:pt>
                <c:pt idx="1">
                  <c:v>2020</c:v>
                </c:pt>
                <c:pt idx="2">
                  <c:v>2021</c:v>
                </c:pt>
                <c:pt idx="3">
                  <c:v>2022</c:v>
                </c:pt>
              </c:numCache>
            </c:numRef>
          </c:cat>
          <c:val>
            <c:numRef>
              <c:f>'5. Rentabilität'!$E$56:$H$56</c:f>
              <c:numCache>
                <c:formatCode>0%</c:formatCode>
                <c:ptCount val="4"/>
                <c:pt idx="0">
                  <c:v>0</c:v>
                </c:pt>
                <c:pt idx="1">
                  <c:v>0</c:v>
                </c:pt>
                <c:pt idx="2">
                  <c:v>0</c:v>
                </c:pt>
                <c:pt idx="3">
                  <c:v>0</c:v>
                </c:pt>
              </c:numCache>
            </c:numRef>
          </c:val>
          <c:extLst>
            <c:ext xmlns:c16="http://schemas.microsoft.com/office/drawing/2014/chart" uri="{C3380CC4-5D6E-409C-BE32-E72D297353CC}">
              <c16:uniqueId val="{00000001-C4F7-4D04-B4B5-F6D271A89E96}"/>
            </c:ext>
          </c:extLst>
        </c:ser>
        <c:ser>
          <c:idx val="2"/>
          <c:order val="2"/>
          <c:tx>
            <c:strRef>
              <c:f>'5. Rentabilität'!$C$57</c:f>
              <c:strCache>
                <c:ptCount val="1"/>
                <c:pt idx="0">
                  <c:v>Werbung % vom Umsatz</c:v>
                </c:pt>
              </c:strCache>
            </c:strRef>
          </c:tx>
          <c:spPr>
            <a:solidFill>
              <a:schemeClr val="tx1">
                <a:lumMod val="75000"/>
                <a:lumOff val="25000"/>
              </a:schemeClr>
            </a:solidFill>
          </c:spPr>
          <c:invertIfNegative val="0"/>
          <c:cat>
            <c:numRef>
              <c:f>'5. Rentabilität'!$E$48:$H$48</c:f>
              <c:numCache>
                <c:formatCode>General</c:formatCode>
                <c:ptCount val="4"/>
                <c:pt idx="0">
                  <c:v>2019</c:v>
                </c:pt>
                <c:pt idx="1">
                  <c:v>2020</c:v>
                </c:pt>
                <c:pt idx="2">
                  <c:v>2021</c:v>
                </c:pt>
                <c:pt idx="3">
                  <c:v>2022</c:v>
                </c:pt>
              </c:numCache>
            </c:numRef>
          </c:cat>
          <c:val>
            <c:numRef>
              <c:f>'5. Rentabilität'!$E$57:$H$57</c:f>
              <c:numCache>
                <c:formatCode>0.0%</c:formatCode>
                <c:ptCount val="4"/>
                <c:pt idx="0">
                  <c:v>0</c:v>
                </c:pt>
                <c:pt idx="1">
                  <c:v>0</c:v>
                </c:pt>
                <c:pt idx="2">
                  <c:v>0</c:v>
                </c:pt>
                <c:pt idx="3">
                  <c:v>0</c:v>
                </c:pt>
              </c:numCache>
            </c:numRef>
          </c:val>
          <c:extLst>
            <c:ext xmlns:c16="http://schemas.microsoft.com/office/drawing/2014/chart" uri="{C3380CC4-5D6E-409C-BE32-E72D297353CC}">
              <c16:uniqueId val="{00000002-C4F7-4D04-B4B5-F6D271A89E96}"/>
            </c:ext>
          </c:extLst>
        </c:ser>
        <c:dLbls>
          <c:showLegendKey val="0"/>
          <c:showVal val="0"/>
          <c:showCatName val="0"/>
          <c:showSerName val="0"/>
          <c:showPercent val="0"/>
          <c:showBubbleSize val="0"/>
        </c:dLbls>
        <c:gapWidth val="150"/>
        <c:axId val="126551552"/>
        <c:axId val="126553088"/>
      </c:barChart>
      <c:catAx>
        <c:axId val="126551552"/>
        <c:scaling>
          <c:orientation val="minMax"/>
        </c:scaling>
        <c:delete val="0"/>
        <c:axPos val="b"/>
        <c:numFmt formatCode="General" sourceLinked="1"/>
        <c:majorTickMark val="out"/>
        <c:minorTickMark val="none"/>
        <c:tickLblPos val="nextTo"/>
        <c:crossAx val="126553088"/>
        <c:crosses val="autoZero"/>
        <c:auto val="1"/>
        <c:lblAlgn val="ctr"/>
        <c:lblOffset val="100"/>
        <c:noMultiLvlLbl val="0"/>
      </c:catAx>
      <c:valAx>
        <c:axId val="126553088"/>
        <c:scaling>
          <c:orientation val="minMax"/>
        </c:scaling>
        <c:delete val="0"/>
        <c:axPos val="l"/>
        <c:numFmt formatCode="0%" sourceLinked="1"/>
        <c:majorTickMark val="out"/>
        <c:minorTickMark val="none"/>
        <c:tickLblPos val="nextTo"/>
        <c:crossAx val="126551552"/>
        <c:crosses val="autoZero"/>
        <c:crossBetween val="between"/>
      </c:valAx>
      <c:spPr>
        <a:noFill/>
        <a:ln w="25400">
          <a:noFill/>
        </a:ln>
      </c:spPr>
    </c:plotArea>
    <c:legend>
      <c:legendPos val="r"/>
      <c:layout>
        <c:manualLayout>
          <c:xMode val="edge"/>
          <c:yMode val="edge"/>
          <c:x val="0.11985688729874776"/>
          <c:y val="5.5046078881395434E-2"/>
          <c:w val="0.84436578254194072"/>
          <c:h val="0.1307344373433141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unternehmerheld.de/grow/buchhaltung/?exceltools"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unternehmerheld.de/plan/businessplan/?exceltools"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s://www.unternehmerheld.de/start/gruendungscockpit/?exceltool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 &amp; Tabellen'!Druckbereich"/><Relationship Id="rId5" Type="http://schemas.openxmlformats.org/officeDocument/2006/relationships/hyperlink" Target="#'5. Rentabilit&#228;t'!A1"/><Relationship Id="rId4" Type="http://schemas.openxmlformats.org/officeDocument/2006/relationships/hyperlink" Target="#'4. Kapitalbedarf'!A1"/><Relationship Id="rId9" Type="http://schemas.openxmlformats.org/officeDocument/2006/relationships/hyperlink" Target="https://www.fastbill.com/?utm_source=f%C3%BCr-gr%C3%BCnder&amp;utm_medium=Link&amp;utm_campaign=f%C3%BCr-gr%C3%BCnder_Finanzplan&amp;utm_term=f%C3%BCr-gr%C3%BCnder_Finanzplan"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4.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5.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3.xml"/><Relationship Id="rId5" Type="http://schemas.openxmlformats.org/officeDocument/2006/relationships/hyperlink" Target="#'5. Rentabilit&#228;t'!A1"/><Relationship Id="rId10" Type="http://schemas.openxmlformats.org/officeDocument/2006/relationships/chart" Target="../charts/chart2.xml"/><Relationship Id="rId4" Type="http://schemas.openxmlformats.org/officeDocument/2006/relationships/hyperlink" Target="#'4. Kapitalbedarf'!A1"/><Relationship Id="rId9" Type="http://schemas.openxmlformats.org/officeDocument/2006/relationships/chart" Target="../charts/chart1.xml"/></Relationships>
</file>

<file path=xl/drawings/_rels/drawing6.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10" Type="http://schemas.openxmlformats.org/officeDocument/2006/relationships/chart" Target="../charts/chart5.xml"/><Relationship Id="rId4" Type="http://schemas.openxmlformats.org/officeDocument/2006/relationships/hyperlink" Target="#'4. Kapitalbedarf'!A1"/><Relationship Id="rId9"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3. Liquidit&#228;t'!A1"/><Relationship Id="rId7" Type="http://schemas.openxmlformats.org/officeDocument/2006/relationships/hyperlink" Target="https://www.fuer-gruender.de/" TargetMode="Externa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5" Type="http://schemas.openxmlformats.org/officeDocument/2006/relationships/hyperlink" Target="#'5. Rentabilit&#228;t'!A1"/><Relationship Id="rId4" Type="http://schemas.openxmlformats.org/officeDocument/2006/relationships/hyperlink" Target="#'4. Kapitalbedarf'!A1"/></Relationships>
</file>

<file path=xl/drawings/_rels/drawing8.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chart" Target="../charts/chart10.xml"/><Relationship Id="rId3" Type="http://schemas.openxmlformats.org/officeDocument/2006/relationships/hyperlink" Target="#'3. Liquidit&#228;t'!A1"/><Relationship Id="rId7" Type="http://schemas.openxmlformats.org/officeDocument/2006/relationships/hyperlink" Target="https://www.fuer-gruender.de/" TargetMode="External"/><Relationship Id="rId12" Type="http://schemas.openxmlformats.org/officeDocument/2006/relationships/chart" Target="../charts/chart9.xml"/><Relationship Id="rId2" Type="http://schemas.openxmlformats.org/officeDocument/2006/relationships/hyperlink" Target="#'2. GuV'!A1"/><Relationship Id="rId1" Type="http://schemas.openxmlformats.org/officeDocument/2006/relationships/hyperlink" Target="#'1. Investitionen'!A1"/><Relationship Id="rId6" Type="http://schemas.openxmlformats.org/officeDocument/2006/relationships/hyperlink" Target="#Grafiken!A1"/><Relationship Id="rId11" Type="http://schemas.openxmlformats.org/officeDocument/2006/relationships/chart" Target="../charts/chart8.xml"/><Relationship Id="rId5" Type="http://schemas.openxmlformats.org/officeDocument/2006/relationships/hyperlink" Target="#'5. Rentabilit&#228;t'!A1"/><Relationship Id="rId10" Type="http://schemas.openxmlformats.org/officeDocument/2006/relationships/chart" Target="../charts/chart7.xml"/><Relationship Id="rId4" Type="http://schemas.openxmlformats.org/officeDocument/2006/relationships/hyperlink" Target="#'4. Kapitalbedarf'!A1"/><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58616</xdr:colOff>
      <xdr:row>13</xdr:row>
      <xdr:rowOff>131106</xdr:rowOff>
    </xdr:from>
    <xdr:to>
      <xdr:col>2</xdr:col>
      <xdr:colOff>1761979</xdr:colOff>
      <xdr:row>14</xdr:row>
      <xdr:rowOff>239844</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24848ABA-B5FA-4A17-9722-1C26E7A67DDB}"/>
            </a:ext>
          </a:extLst>
        </xdr:cNvPr>
        <xdr:cNvSpPr/>
      </xdr:nvSpPr>
      <xdr:spPr>
        <a:xfrm>
          <a:off x="285751" y="2849394"/>
          <a:ext cx="1776632" cy="291912"/>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12</xdr:col>
      <xdr:colOff>485482</xdr:colOff>
      <xdr:row>0</xdr:row>
      <xdr:rowOff>244100</xdr:rowOff>
    </xdr:from>
    <xdr:to>
      <xdr:col>14</xdr:col>
      <xdr:colOff>629093</xdr:colOff>
      <xdr:row>15</xdr:row>
      <xdr:rowOff>18170</xdr:rowOff>
    </xdr:to>
    <xdr:pic>
      <xdr:nvPicPr>
        <xdr:cNvPr id="3" name="Grafik 2">
          <a:extLst>
            <a:ext uri="{FF2B5EF4-FFF2-40B4-BE49-F238E27FC236}">
              <a16:creationId xmlns:a16="http://schemas.microsoft.com/office/drawing/2014/main" id="{A65C1AA3-9B29-4498-887B-B961E2E437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55559" y="244100"/>
          <a:ext cx="1616029" cy="3811205"/>
        </a:xfrm>
        <a:prstGeom prst="rect">
          <a:avLst/>
        </a:prstGeom>
      </xdr:spPr>
    </xdr:pic>
    <xdr:clientData/>
  </xdr:twoCellAnchor>
  <xdr:twoCellAnchor>
    <xdr:from>
      <xdr:col>10</xdr:col>
      <xdr:colOff>14654</xdr:colOff>
      <xdr:row>13</xdr:row>
      <xdr:rowOff>145760</xdr:rowOff>
    </xdr:from>
    <xdr:to>
      <xdr:col>10</xdr:col>
      <xdr:colOff>1789381</xdr:colOff>
      <xdr:row>14</xdr:row>
      <xdr:rowOff>262118</xdr:rowOff>
    </xdr:to>
    <xdr:sp macro="" textlink="">
      <xdr:nvSpPr>
        <xdr:cNvPr id="4" name="Rechteck: abgerundete Ecken 3">
          <a:hlinkClick xmlns:r="http://schemas.openxmlformats.org/officeDocument/2006/relationships" r:id="rId3"/>
          <a:extLst>
            <a:ext uri="{FF2B5EF4-FFF2-40B4-BE49-F238E27FC236}">
              <a16:creationId xmlns:a16="http://schemas.microsoft.com/office/drawing/2014/main" id="{C8E542ED-1E5F-4350-AFFD-658EC50A1736}"/>
            </a:ext>
          </a:extLst>
        </xdr:cNvPr>
        <xdr:cNvSpPr/>
      </xdr:nvSpPr>
      <xdr:spPr>
        <a:xfrm>
          <a:off x="4806462" y="2864048"/>
          <a:ext cx="1774727" cy="299532"/>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xdr:from>
      <xdr:col>6</xdr:col>
      <xdr:colOff>1</xdr:colOff>
      <xdr:row>13</xdr:row>
      <xdr:rowOff>131106</xdr:rowOff>
    </xdr:from>
    <xdr:to>
      <xdr:col>6</xdr:col>
      <xdr:colOff>1770918</xdr:colOff>
      <xdr:row>14</xdr:row>
      <xdr:rowOff>247464</xdr:rowOff>
    </xdr:to>
    <xdr:sp macro="" textlink="">
      <xdr:nvSpPr>
        <xdr:cNvPr id="5" name="Rechteck: abgerundete Ecken 4">
          <a:hlinkClick xmlns:r="http://schemas.openxmlformats.org/officeDocument/2006/relationships" r:id="rId4"/>
          <a:extLst>
            <a:ext uri="{FF2B5EF4-FFF2-40B4-BE49-F238E27FC236}">
              <a16:creationId xmlns:a16="http://schemas.microsoft.com/office/drawing/2014/main" id="{89BE56B1-929B-4251-BE84-BE503B1C3307}"/>
            </a:ext>
          </a:extLst>
        </xdr:cNvPr>
        <xdr:cNvSpPr/>
      </xdr:nvSpPr>
      <xdr:spPr>
        <a:xfrm>
          <a:off x="2542443" y="2849394"/>
          <a:ext cx="1770917" cy="299532"/>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2</xdr:col>
      <xdr:colOff>66234</xdr:colOff>
      <xdr:row>5</xdr:row>
      <xdr:rowOff>104908</xdr:rowOff>
    </xdr:from>
    <xdr:to>
      <xdr:col>2</xdr:col>
      <xdr:colOff>1694805</xdr:colOff>
      <xdr:row>7</xdr:row>
      <xdr:rowOff>631728</xdr:rowOff>
    </xdr:to>
    <xdr:pic>
      <xdr:nvPicPr>
        <xdr:cNvPr id="15" name="Grafik 14" descr="https://www.fuer-gruender.de/fileadmin/_processed_/9/6/csm_Unternehmerheld_Laptop_Businessplan_26f6a9eb62.png">
          <a:extLst>
            <a:ext uri="{FF2B5EF4-FFF2-40B4-BE49-F238E27FC236}">
              <a16:creationId xmlns:a16="http://schemas.microsoft.com/office/drawing/2014/main" id="{4EDB2DF7-4F2D-4C31-8F7F-DA05A562EA8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6638" y="1643562"/>
          <a:ext cx="1641906" cy="97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89535</xdr:colOff>
      <xdr:row>5</xdr:row>
      <xdr:rowOff>88761</xdr:rowOff>
    </xdr:from>
    <xdr:to>
      <xdr:col>6</xdr:col>
      <xdr:colOff>1772969</xdr:colOff>
      <xdr:row>7</xdr:row>
      <xdr:rowOff>631289</xdr:rowOff>
    </xdr:to>
    <xdr:pic>
      <xdr:nvPicPr>
        <xdr:cNvPr id="16" name="Grafik 15" descr="https://www.fuer-gruender.de/fileadmin/_processed_/4/7/csm_Gruendungscockpit_Ueberblick_23fb4e2fc8.png">
          <a:extLst>
            <a:ext uri="{FF2B5EF4-FFF2-40B4-BE49-F238E27FC236}">
              <a16:creationId xmlns:a16="http://schemas.microsoft.com/office/drawing/2014/main" id="{A4B08031-AE3B-48E9-9FF1-350B25FC359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31977" y="1627415"/>
          <a:ext cx="1675814" cy="98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249296</xdr:colOff>
      <xdr:row>5</xdr:row>
      <xdr:rowOff>54805</xdr:rowOff>
    </xdr:from>
    <xdr:to>
      <xdr:col>10</xdr:col>
      <xdr:colOff>1617198</xdr:colOff>
      <xdr:row>9</xdr:row>
      <xdr:rowOff>22420</xdr:rowOff>
    </xdr:to>
    <xdr:pic>
      <xdr:nvPicPr>
        <xdr:cNvPr id="19" name="Grafik 18" descr="https://www.unternehmerheld.de/fileadmin/_processed_/1/f/csm_3_Klicks_bfde20a0b6.png">
          <a:extLst>
            <a:ext uri="{FF2B5EF4-FFF2-40B4-BE49-F238E27FC236}">
              <a16:creationId xmlns:a16="http://schemas.microsoft.com/office/drawing/2014/main" id="{4A787382-B751-4DF9-9CC7-CF8BB5AEF5A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41104" y="1593459"/>
          <a:ext cx="1360282" cy="1211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21</xdr:row>
      <xdr:rowOff>0</xdr:rowOff>
    </xdr:from>
    <xdr:to>
      <xdr:col>11</xdr:col>
      <xdr:colOff>38100</xdr:colOff>
      <xdr:row>40</xdr:row>
      <xdr:rowOff>152400</xdr:rowOff>
    </xdr:to>
    <xdr:sp macro="" textlink="">
      <xdr:nvSpPr>
        <xdr:cNvPr id="2832573" name="Rectangle 13">
          <a:extLst>
            <a:ext uri="{FF2B5EF4-FFF2-40B4-BE49-F238E27FC236}">
              <a16:creationId xmlns:a16="http://schemas.microsoft.com/office/drawing/2014/main" id="{00000000-0008-0000-0000-0000BD382B00}"/>
            </a:ext>
          </a:extLst>
        </xdr:cNvPr>
        <xdr:cNvSpPr>
          <a:spLocks noChangeArrowheads="1"/>
        </xdr:cNvSpPr>
      </xdr:nvSpPr>
      <xdr:spPr bwMode="auto">
        <a:xfrm>
          <a:off x="95250" y="3860800"/>
          <a:ext cx="7493000" cy="3168650"/>
        </a:xfrm>
        <a:prstGeom prst="rect">
          <a:avLst/>
        </a:prstGeom>
        <a:solidFill>
          <a:srgbClr xmlns:mc="http://schemas.openxmlformats.org/markup-compatibility/2006" xmlns:a14="http://schemas.microsoft.com/office/drawing/2010/main" val="333300" mc:Ignorable="a14" a14:legacySpreadsheetColorIndex="59">
            <a:alpha val="10196"/>
          </a:srgbClr>
        </a:solidFill>
        <a:ln>
          <a:noFill/>
        </a:ln>
        <a:extLst>
          <a:ext uri="{91240B29-F687-4F45-9708-019B960494DF}">
            <a14:hiddenLine xmlns:a14="http://schemas.microsoft.com/office/drawing/2010/main" w="57150">
              <a:solidFill>
                <a:srgbClr val="000000"/>
              </a:solidFill>
              <a:miter lim="800000"/>
              <a:headEnd/>
              <a:tailEnd/>
            </a14:hiddenLine>
          </a:ext>
        </a:extLst>
      </xdr:spPr>
    </xdr:sp>
    <xdr:clientData/>
  </xdr:twoCellAnchor>
  <xdr:twoCellAnchor>
    <xdr:from>
      <xdr:col>2</xdr:col>
      <xdr:colOff>166370</xdr:colOff>
      <xdr:row>23</xdr:row>
      <xdr:rowOff>140970</xdr:rowOff>
    </xdr:from>
    <xdr:to>
      <xdr:col>5</xdr:col>
      <xdr:colOff>829663</xdr:colOff>
      <xdr:row>25</xdr:row>
      <xdr:rowOff>39308</xdr:rowOff>
    </xdr:to>
    <xdr:sp macro="" textlink="">
      <xdr:nvSpPr>
        <xdr:cNvPr id="6148" name="Rectangle 4">
          <a:hlinkClick xmlns:r="http://schemas.openxmlformats.org/officeDocument/2006/relationships" r:id="rId1"/>
          <a:extLst>
            <a:ext uri="{FF2B5EF4-FFF2-40B4-BE49-F238E27FC236}">
              <a16:creationId xmlns:a16="http://schemas.microsoft.com/office/drawing/2014/main" id="{00000000-0008-0000-0000-000004180000}"/>
            </a:ext>
          </a:extLst>
        </xdr:cNvPr>
        <xdr:cNvSpPr>
          <a:spLocks noChangeArrowheads="1"/>
        </xdr:cNvSpPr>
      </xdr:nvSpPr>
      <xdr:spPr bwMode="auto">
        <a:xfrm>
          <a:off x="400050" y="2324100"/>
          <a:ext cx="2152650" cy="228600"/>
        </a:xfrm>
        <a:prstGeom prst="rect">
          <a:avLst/>
        </a:prstGeom>
        <a:solidFill>
          <a:srgbClr val="95BC1A"/>
        </a:solidFill>
        <a:ln w="0">
          <a:noFill/>
          <a:miter lim="800000"/>
          <a:headEnd/>
          <a:tailEnd/>
        </a:ln>
        <a:effectLst>
          <a:outerShdw blurRad="50800" dist="38100" dir="5400000" algn="t" rotWithShape="0">
            <a:prstClr val="black">
              <a:alpha val="40000"/>
            </a:prstClr>
          </a:outerShdw>
          <a:reflection blurRad="6350" stA="52000" endA="300" endPos="35000" dir="5400000" sy="-100000" algn="bl" rotWithShape="0"/>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2</xdr:col>
      <xdr:colOff>166370</xdr:colOff>
      <xdr:row>25</xdr:row>
      <xdr:rowOff>118744</xdr:rowOff>
    </xdr:from>
    <xdr:to>
      <xdr:col>5</xdr:col>
      <xdr:colOff>829663</xdr:colOff>
      <xdr:row>27</xdr:row>
      <xdr:rowOff>22408</xdr:rowOff>
    </xdr:to>
    <xdr:sp macro="" textlink="">
      <xdr:nvSpPr>
        <xdr:cNvPr id="6149" name="Rectangle 5">
          <a:hlinkClick xmlns:r="http://schemas.openxmlformats.org/officeDocument/2006/relationships" r:id="rId2"/>
          <a:extLst>
            <a:ext uri="{FF2B5EF4-FFF2-40B4-BE49-F238E27FC236}">
              <a16:creationId xmlns:a16="http://schemas.microsoft.com/office/drawing/2014/main" id="{00000000-0008-0000-0000-000005180000}"/>
            </a:ext>
          </a:extLst>
        </xdr:cNvPr>
        <xdr:cNvSpPr>
          <a:spLocks noChangeArrowheads="1"/>
        </xdr:cNvSpPr>
      </xdr:nvSpPr>
      <xdr:spPr bwMode="auto">
        <a:xfrm>
          <a:off x="420370" y="4579619"/>
          <a:ext cx="2322231" cy="221164"/>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2</xdr:col>
      <xdr:colOff>166370</xdr:colOff>
      <xdr:row>27</xdr:row>
      <xdr:rowOff>94297</xdr:rowOff>
    </xdr:from>
    <xdr:to>
      <xdr:col>5</xdr:col>
      <xdr:colOff>829663</xdr:colOff>
      <xdr:row>29</xdr:row>
      <xdr:rowOff>30086</xdr:rowOff>
    </xdr:to>
    <xdr:sp macro="" textlink="">
      <xdr:nvSpPr>
        <xdr:cNvPr id="6150" name="Rectangle 6">
          <a:hlinkClick xmlns:r="http://schemas.openxmlformats.org/officeDocument/2006/relationships" r:id="rId3"/>
          <a:extLst>
            <a:ext uri="{FF2B5EF4-FFF2-40B4-BE49-F238E27FC236}">
              <a16:creationId xmlns:a16="http://schemas.microsoft.com/office/drawing/2014/main" id="{00000000-0008-0000-0000-000006180000}"/>
            </a:ext>
          </a:extLst>
        </xdr:cNvPr>
        <xdr:cNvSpPr>
          <a:spLocks noChangeArrowheads="1"/>
        </xdr:cNvSpPr>
      </xdr:nvSpPr>
      <xdr:spPr bwMode="auto">
        <a:xfrm>
          <a:off x="420370" y="4872672"/>
          <a:ext cx="2322231" cy="253289"/>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2</xdr:col>
      <xdr:colOff>166370</xdr:colOff>
      <xdr:row>34</xdr:row>
      <xdr:rowOff>58420</xdr:rowOff>
    </xdr:from>
    <xdr:to>
      <xdr:col>5</xdr:col>
      <xdr:colOff>829663</xdr:colOff>
      <xdr:row>35</xdr:row>
      <xdr:rowOff>131455</xdr:rowOff>
    </xdr:to>
    <xdr:sp macro="" textlink="">
      <xdr:nvSpPr>
        <xdr:cNvPr id="6151" name="Rectangle 7">
          <a:hlinkClick xmlns:r="http://schemas.openxmlformats.org/officeDocument/2006/relationships" r:id="rId4"/>
          <a:extLst>
            <a:ext uri="{FF2B5EF4-FFF2-40B4-BE49-F238E27FC236}">
              <a16:creationId xmlns:a16="http://schemas.microsoft.com/office/drawing/2014/main" id="{00000000-0008-0000-0000-000007180000}"/>
            </a:ext>
          </a:extLst>
        </xdr:cNvPr>
        <xdr:cNvSpPr>
          <a:spLocks noChangeArrowheads="1"/>
        </xdr:cNvSpPr>
      </xdr:nvSpPr>
      <xdr:spPr bwMode="auto">
        <a:xfrm>
          <a:off x="400050" y="4029075"/>
          <a:ext cx="2152650" cy="228600"/>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4.) Bestimmung Kapitalbedarfs</a:t>
          </a:r>
        </a:p>
      </xdr:txBody>
    </xdr:sp>
    <xdr:clientData/>
  </xdr:twoCellAnchor>
  <xdr:twoCellAnchor>
    <xdr:from>
      <xdr:col>2</xdr:col>
      <xdr:colOff>166370</xdr:colOff>
      <xdr:row>36</xdr:row>
      <xdr:rowOff>40005</xdr:rowOff>
    </xdr:from>
    <xdr:to>
      <xdr:col>5</xdr:col>
      <xdr:colOff>829663</xdr:colOff>
      <xdr:row>37</xdr:row>
      <xdr:rowOff>109411</xdr:rowOff>
    </xdr:to>
    <xdr:sp macro="" textlink="">
      <xdr:nvSpPr>
        <xdr:cNvPr id="6152" name="Rectangle 8">
          <a:hlinkClick xmlns:r="http://schemas.openxmlformats.org/officeDocument/2006/relationships" r:id="rId5"/>
          <a:extLst>
            <a:ext uri="{FF2B5EF4-FFF2-40B4-BE49-F238E27FC236}">
              <a16:creationId xmlns:a16="http://schemas.microsoft.com/office/drawing/2014/main" id="{00000000-0008-0000-0000-000008180000}"/>
            </a:ext>
          </a:extLst>
        </xdr:cNvPr>
        <xdr:cNvSpPr>
          <a:spLocks noChangeArrowheads="1"/>
        </xdr:cNvSpPr>
      </xdr:nvSpPr>
      <xdr:spPr bwMode="auto">
        <a:xfrm>
          <a:off x="400050" y="4343400"/>
          <a:ext cx="2152650" cy="228600"/>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5.) Rentabilität (GuV)</a:t>
          </a:r>
        </a:p>
      </xdr:txBody>
    </xdr:sp>
    <xdr:clientData/>
  </xdr:twoCellAnchor>
  <xdr:twoCellAnchor>
    <xdr:from>
      <xdr:col>2</xdr:col>
      <xdr:colOff>158644</xdr:colOff>
      <xdr:row>38</xdr:row>
      <xdr:rowOff>23494</xdr:rowOff>
    </xdr:from>
    <xdr:to>
      <xdr:col>5</xdr:col>
      <xdr:colOff>843979</xdr:colOff>
      <xdr:row>39</xdr:row>
      <xdr:rowOff>64322</xdr:rowOff>
    </xdr:to>
    <xdr:sp macro="" textlink="">
      <xdr:nvSpPr>
        <xdr:cNvPr id="6154" name="Rectangle 10">
          <a:hlinkClick xmlns:r="http://schemas.openxmlformats.org/officeDocument/2006/relationships" r:id="rId6"/>
          <a:extLst>
            <a:ext uri="{FF2B5EF4-FFF2-40B4-BE49-F238E27FC236}">
              <a16:creationId xmlns:a16="http://schemas.microsoft.com/office/drawing/2014/main" id="{00000000-0008-0000-0000-00000A180000}"/>
            </a:ext>
          </a:extLst>
        </xdr:cNvPr>
        <xdr:cNvSpPr>
          <a:spLocks noChangeArrowheads="1"/>
        </xdr:cNvSpPr>
      </xdr:nvSpPr>
      <xdr:spPr bwMode="auto">
        <a:xfrm>
          <a:off x="412644" y="6548119"/>
          <a:ext cx="2344273" cy="19957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6.) Grafiken &amp; Tabellen</a:t>
          </a:r>
        </a:p>
      </xdr:txBody>
    </xdr:sp>
    <xdr:clientData/>
  </xdr:twoCellAnchor>
  <xdr:twoCellAnchor>
    <xdr:from>
      <xdr:col>1</xdr:col>
      <xdr:colOff>69850</xdr:colOff>
      <xdr:row>30</xdr:row>
      <xdr:rowOff>133350</xdr:rowOff>
    </xdr:from>
    <xdr:to>
      <xdr:col>10</xdr:col>
      <xdr:colOff>641350</xdr:colOff>
      <xdr:row>30</xdr:row>
      <xdr:rowOff>133350</xdr:rowOff>
    </xdr:to>
    <xdr:sp macro="" textlink="">
      <xdr:nvSpPr>
        <xdr:cNvPr id="2832580" name="Line 14">
          <a:extLst>
            <a:ext uri="{FF2B5EF4-FFF2-40B4-BE49-F238E27FC236}">
              <a16:creationId xmlns:a16="http://schemas.microsoft.com/office/drawing/2014/main" id="{00000000-0008-0000-0000-0000C4382B00}"/>
            </a:ext>
          </a:extLst>
        </xdr:cNvPr>
        <xdr:cNvSpPr>
          <a:spLocks noChangeShapeType="1"/>
        </xdr:cNvSpPr>
      </xdr:nvSpPr>
      <xdr:spPr bwMode="auto">
        <a:xfrm>
          <a:off x="196850" y="5422900"/>
          <a:ext cx="679450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819150</xdr:colOff>
      <xdr:row>0</xdr:row>
      <xdr:rowOff>139700</xdr:rowOff>
    </xdr:from>
    <xdr:to>
      <xdr:col>10</xdr:col>
      <xdr:colOff>1181100</xdr:colOff>
      <xdr:row>3</xdr:row>
      <xdr:rowOff>190500</xdr:rowOff>
    </xdr:to>
    <xdr:pic>
      <xdr:nvPicPr>
        <xdr:cNvPr id="2832582" name="Picture 56">
          <a:hlinkClick xmlns:r="http://schemas.openxmlformats.org/officeDocument/2006/relationships" r:id="rId7"/>
          <a:extLst>
            <a:ext uri="{FF2B5EF4-FFF2-40B4-BE49-F238E27FC236}">
              <a16:creationId xmlns:a16="http://schemas.microsoft.com/office/drawing/2014/main" id="{00000000-0008-0000-0000-0000C6382B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50000" y="139700"/>
          <a:ext cx="11811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xdr:row>
      <xdr:rowOff>177800</xdr:rowOff>
    </xdr:from>
    <xdr:to>
      <xdr:col>10</xdr:col>
      <xdr:colOff>0</xdr:colOff>
      <xdr:row>18</xdr:row>
      <xdr:rowOff>38100</xdr:rowOff>
    </xdr:to>
    <xdr:sp macro="" textlink="">
      <xdr:nvSpPr>
        <xdr:cNvPr id="2832586" name="Rectangle 1">
          <a:extLst>
            <a:ext uri="{FF2B5EF4-FFF2-40B4-BE49-F238E27FC236}">
              <a16:creationId xmlns:a16="http://schemas.microsoft.com/office/drawing/2014/main" id="{00000000-0008-0000-0000-0000CA382B00}"/>
            </a:ext>
          </a:extLst>
        </xdr:cNvPr>
        <xdr:cNvSpPr>
          <a:spLocks noChangeArrowheads="1"/>
        </xdr:cNvSpPr>
      </xdr:nvSpPr>
      <xdr:spPr bwMode="auto">
        <a:xfrm>
          <a:off x="127000" y="2787650"/>
          <a:ext cx="6223000" cy="5969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6</xdr:row>
      <xdr:rowOff>0</xdr:rowOff>
    </xdr:from>
    <xdr:to>
      <xdr:col>5</xdr:col>
      <xdr:colOff>304800</xdr:colOff>
      <xdr:row>7</xdr:row>
      <xdr:rowOff>127000</xdr:rowOff>
    </xdr:to>
    <xdr:sp macro="" textlink="">
      <xdr:nvSpPr>
        <xdr:cNvPr id="2193409" name="AutoForm 1" descr="Bildergebnis für fastbill logo">
          <a:extLst>
            <a:ext uri="{FF2B5EF4-FFF2-40B4-BE49-F238E27FC236}">
              <a16:creationId xmlns:a16="http://schemas.microsoft.com/office/drawing/2014/main" id="{00000000-0008-0000-0000-000001782100}"/>
            </a:ext>
          </a:extLst>
        </xdr:cNvPr>
        <xdr:cNvSpPr>
          <a:spLocks noChangeAspect="1" noChangeArrowheads="1"/>
        </xdr:cNvSpPr>
      </xdr:nvSpPr>
      <xdr:spPr bwMode="auto">
        <a:xfrm>
          <a:off x="1917700" y="149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13</xdr:col>
      <xdr:colOff>565150</xdr:colOff>
      <xdr:row>6</xdr:row>
      <xdr:rowOff>115570</xdr:rowOff>
    </xdr:to>
    <xdr:sp macro="" textlink="">
      <xdr:nvSpPr>
        <xdr:cNvPr id="2" name="AutoForm 1" descr="https://www.fastbill.com/img/fastbill-logo-white.svg">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7981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452258</xdr:colOff>
      <xdr:row>3</xdr:row>
      <xdr:rowOff>438150</xdr:rowOff>
    </xdr:from>
    <xdr:to>
      <xdr:col>11</xdr:col>
      <xdr:colOff>163512</xdr:colOff>
      <xdr:row>6</xdr:row>
      <xdr:rowOff>134620</xdr:rowOff>
    </xdr:to>
    <xdr:sp macro="" textlink="">
      <xdr:nvSpPr>
        <xdr:cNvPr id="2193410" name="AutoForm 2" descr="https://www.fastbill.com/img/fastbill-logo-white.svg">
          <a:extLst>
            <a:ext uri="{FF2B5EF4-FFF2-40B4-BE49-F238E27FC236}">
              <a16:creationId xmlns:a16="http://schemas.microsoft.com/office/drawing/2014/main" id="{00000000-0008-0000-0000-000002782100}"/>
            </a:ext>
          </a:extLst>
        </xdr:cNvPr>
        <xdr:cNvSpPr>
          <a:spLocks noChangeAspect="1" noChangeArrowheads="1"/>
        </xdr:cNvSpPr>
      </xdr:nvSpPr>
      <xdr:spPr bwMode="auto">
        <a:xfrm>
          <a:off x="5891033" y="1066800"/>
          <a:ext cx="1749604" cy="431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4</xdr:row>
      <xdr:rowOff>0</xdr:rowOff>
    </xdr:from>
    <xdr:to>
      <xdr:col>21</xdr:col>
      <xdr:colOff>565150</xdr:colOff>
      <xdr:row>6</xdr:row>
      <xdr:rowOff>115570</xdr:rowOff>
    </xdr:to>
    <xdr:sp macro="" textlink="">
      <xdr:nvSpPr>
        <xdr:cNvPr id="2193411" name="AutoForm 3" descr="https://www.fastbill.com/img/fastbill-logo-white.svg">
          <a:extLst>
            <a:ext uri="{FF2B5EF4-FFF2-40B4-BE49-F238E27FC236}">
              <a16:creationId xmlns:a16="http://schemas.microsoft.com/office/drawing/2014/main" id="{00000000-0008-0000-0000-000003782100}"/>
            </a:ext>
          </a:extLst>
        </xdr:cNvPr>
        <xdr:cNvSpPr>
          <a:spLocks noChangeAspect="1" noChangeArrowheads="1"/>
        </xdr:cNvSpPr>
      </xdr:nvSpPr>
      <xdr:spPr bwMode="auto">
        <a:xfrm>
          <a:off x="14585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4</xdr:row>
      <xdr:rowOff>0</xdr:rowOff>
    </xdr:from>
    <xdr:to>
      <xdr:col>19</xdr:col>
      <xdr:colOff>565150</xdr:colOff>
      <xdr:row>6</xdr:row>
      <xdr:rowOff>115570</xdr:rowOff>
    </xdr:to>
    <xdr:sp macro="" textlink="">
      <xdr:nvSpPr>
        <xdr:cNvPr id="2193412" name="AutoForm 4" descr="https://www.fastbill.com/img/fastbill-logo-white.svg">
          <a:extLst>
            <a:ext uri="{FF2B5EF4-FFF2-40B4-BE49-F238E27FC236}">
              <a16:creationId xmlns:a16="http://schemas.microsoft.com/office/drawing/2014/main" id="{00000000-0008-0000-0000-000004782100}"/>
            </a:ext>
          </a:extLst>
        </xdr:cNvPr>
        <xdr:cNvSpPr>
          <a:spLocks noChangeAspect="1" noChangeArrowheads="1"/>
        </xdr:cNvSpPr>
      </xdr:nvSpPr>
      <xdr:spPr bwMode="auto">
        <a:xfrm>
          <a:off x="12934950" y="1117600"/>
          <a:ext cx="1390650" cy="33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23813</xdr:colOff>
      <xdr:row>43</xdr:row>
      <xdr:rowOff>87316</xdr:rowOff>
    </xdr:from>
    <xdr:to>
      <xdr:col>11</xdr:col>
      <xdr:colOff>103188</xdr:colOff>
      <xdr:row>44</xdr:row>
      <xdr:rowOff>206379</xdr:rowOff>
    </xdr:to>
    <xdr:sp macro="" textlink="">
      <xdr:nvSpPr>
        <xdr:cNvPr id="22" name="Rechteck: abgerundete Ecken 21">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150813" y="9548816"/>
          <a:ext cx="7508875" cy="277813"/>
        </a:xfrm>
        <a:prstGeom prst="roundRect">
          <a:avLst/>
        </a:prstGeom>
        <a:solidFill>
          <a:srgbClr val="95BC1A"/>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Tahoma" panose="020B0604030504040204" pitchFamily="34" charset="0"/>
              <a:ea typeface="Tahoma" panose="020B0604030504040204" pitchFamily="34" charset="0"/>
              <a:cs typeface="Tahoma" panose="020B0604030504040204" pitchFamily="34" charset="0"/>
            </a:rPr>
            <a:t>Jetzt mehr erfahren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16</xdr:row>
      <xdr:rowOff>95250</xdr:rowOff>
    </xdr:from>
    <xdr:to>
      <xdr:col>10</xdr:col>
      <xdr:colOff>57150</xdr:colOff>
      <xdr:row>76</xdr:row>
      <xdr:rowOff>25400</xdr:rowOff>
    </xdr:to>
    <xdr:sp macro="" textlink="">
      <xdr:nvSpPr>
        <xdr:cNvPr id="2894951" name="Rectangle 1">
          <a:extLst>
            <a:ext uri="{FF2B5EF4-FFF2-40B4-BE49-F238E27FC236}">
              <a16:creationId xmlns:a16="http://schemas.microsoft.com/office/drawing/2014/main" id="{00000000-0008-0000-0100-0000672C2C00}"/>
            </a:ext>
          </a:extLst>
        </xdr:cNvPr>
        <xdr:cNvSpPr>
          <a:spLocks noChangeArrowheads="1"/>
        </xdr:cNvSpPr>
      </xdr:nvSpPr>
      <xdr:spPr bwMode="auto">
        <a:xfrm>
          <a:off x="31750" y="2628900"/>
          <a:ext cx="8610600" cy="9004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101600</xdr:colOff>
      <xdr:row>0</xdr:row>
      <xdr:rowOff>44450</xdr:rowOff>
    </xdr:from>
    <xdr:to>
      <xdr:col>10</xdr:col>
      <xdr:colOff>69850</xdr:colOff>
      <xdr:row>6</xdr:row>
      <xdr:rowOff>44450</xdr:rowOff>
    </xdr:to>
    <xdr:sp macro="" textlink="">
      <xdr:nvSpPr>
        <xdr:cNvPr id="2894952" name="Rectangle 8">
          <a:extLst>
            <a:ext uri="{FF2B5EF4-FFF2-40B4-BE49-F238E27FC236}">
              <a16:creationId xmlns:a16="http://schemas.microsoft.com/office/drawing/2014/main" id="{00000000-0008-0000-0100-0000682C2C00}"/>
            </a:ext>
          </a:extLst>
        </xdr:cNvPr>
        <xdr:cNvSpPr>
          <a:spLocks noChangeArrowheads="1"/>
        </xdr:cNvSpPr>
      </xdr:nvSpPr>
      <xdr:spPr bwMode="auto">
        <a:xfrm>
          <a:off x="3898900" y="44450"/>
          <a:ext cx="4756150" cy="1047750"/>
        </a:xfrm>
        <a:prstGeom prst="rect">
          <a:avLst/>
        </a:prstGeom>
        <a:solidFill>
          <a:srgbClr val="D9D9D9">
            <a:alpha val="49019"/>
          </a:srgbClr>
        </a:solidFill>
        <a:ln w="9525">
          <a:solidFill>
            <a:srgbClr val="D9D9D9"/>
          </a:solidFill>
          <a:miter lim="800000"/>
          <a:headEnd/>
          <a:tailEnd/>
        </a:ln>
      </xdr:spPr>
    </xdr:sp>
    <xdr:clientData/>
  </xdr:twoCellAnchor>
  <xdr:twoCellAnchor>
    <xdr:from>
      <xdr:col>7</xdr:col>
      <xdr:colOff>217100</xdr:colOff>
      <xdr:row>0</xdr:row>
      <xdr:rowOff>137582</xdr:rowOff>
    </xdr:from>
    <xdr:to>
      <xdr:col>8</xdr:col>
      <xdr:colOff>1299273</xdr:colOff>
      <xdr:row>1</xdr:row>
      <xdr:rowOff>204867</xdr:rowOff>
    </xdr:to>
    <xdr:sp macro="" textlink="">
      <xdr:nvSpPr>
        <xdr:cNvPr id="4098" name="Rectangle 2">
          <a:hlinkClick xmlns:r="http://schemas.openxmlformats.org/officeDocument/2006/relationships" r:id="rId1"/>
          <a:extLst>
            <a:ext uri="{FF2B5EF4-FFF2-40B4-BE49-F238E27FC236}">
              <a16:creationId xmlns:a16="http://schemas.microsoft.com/office/drawing/2014/main" id="{00000000-0008-0000-0100-000002100000}"/>
            </a:ext>
          </a:extLst>
        </xdr:cNvPr>
        <xdr:cNvSpPr>
          <a:spLocks noChangeArrowheads="1"/>
        </xdr:cNvSpPr>
      </xdr:nvSpPr>
      <xdr:spPr bwMode="auto">
        <a:xfrm>
          <a:off x="3844008" y="143932"/>
          <a:ext cx="2119316" cy="221633"/>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1.) Anfangsinvestitionen</a:t>
          </a:r>
        </a:p>
      </xdr:txBody>
    </xdr:sp>
    <xdr:clientData/>
  </xdr:twoCellAnchor>
  <xdr:twoCellAnchor>
    <xdr:from>
      <xdr:col>7</xdr:col>
      <xdr:colOff>217100</xdr:colOff>
      <xdr:row>2</xdr:row>
      <xdr:rowOff>74717</xdr:rowOff>
    </xdr:from>
    <xdr:to>
      <xdr:col>8</xdr:col>
      <xdr:colOff>1299273</xdr:colOff>
      <xdr:row>3</xdr:row>
      <xdr:rowOff>137947</xdr:rowOff>
    </xdr:to>
    <xdr:sp macro="" textlink="">
      <xdr:nvSpPr>
        <xdr:cNvPr id="4099" name="Rectangle 3">
          <a:hlinkClick xmlns:r="http://schemas.openxmlformats.org/officeDocument/2006/relationships" r:id="rId2"/>
          <a:extLst>
            <a:ext uri="{FF2B5EF4-FFF2-40B4-BE49-F238E27FC236}">
              <a16:creationId xmlns:a16="http://schemas.microsoft.com/office/drawing/2014/main" id="{00000000-0008-0000-0100-000003100000}"/>
            </a:ext>
          </a:extLst>
        </xdr:cNvPr>
        <xdr:cNvSpPr>
          <a:spLocks noChangeArrowheads="1"/>
        </xdr:cNvSpPr>
      </xdr:nvSpPr>
      <xdr:spPr bwMode="auto">
        <a:xfrm>
          <a:off x="3844008" y="469264"/>
          <a:ext cx="2119316" cy="235788"/>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7</xdr:col>
      <xdr:colOff>217100</xdr:colOff>
      <xdr:row>4</xdr:row>
      <xdr:rowOff>82549</xdr:rowOff>
    </xdr:from>
    <xdr:to>
      <xdr:col>8</xdr:col>
      <xdr:colOff>1299273</xdr:colOff>
      <xdr:row>5</xdr:row>
      <xdr:rowOff>153306</xdr:rowOff>
    </xdr:to>
    <xdr:sp macro="" textlink="">
      <xdr:nvSpPr>
        <xdr:cNvPr id="4100" name="Rectangle 4">
          <a:hlinkClick xmlns:r="http://schemas.openxmlformats.org/officeDocument/2006/relationships" r:id="rId3"/>
          <a:extLst>
            <a:ext uri="{FF2B5EF4-FFF2-40B4-BE49-F238E27FC236}">
              <a16:creationId xmlns:a16="http://schemas.microsoft.com/office/drawing/2014/main" id="{00000000-0008-0000-0100-000004100000}"/>
            </a:ext>
          </a:extLst>
        </xdr:cNvPr>
        <xdr:cNvSpPr>
          <a:spLocks noChangeArrowheads="1"/>
        </xdr:cNvSpPr>
      </xdr:nvSpPr>
      <xdr:spPr bwMode="auto">
        <a:xfrm>
          <a:off x="3844008" y="800946"/>
          <a:ext cx="2119316" cy="232833"/>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8</xdr:col>
      <xdr:colOff>1379785</xdr:colOff>
      <xdr:row>0</xdr:row>
      <xdr:rowOff>137582</xdr:rowOff>
    </xdr:from>
    <xdr:to>
      <xdr:col>9</xdr:col>
      <xdr:colOff>1696234</xdr:colOff>
      <xdr:row>1</xdr:row>
      <xdr:rowOff>204867</xdr:rowOff>
    </xdr:to>
    <xdr:sp macro="" textlink="">
      <xdr:nvSpPr>
        <xdr:cNvPr id="4101" name="Rectangle 5">
          <a:hlinkClick xmlns:r="http://schemas.openxmlformats.org/officeDocument/2006/relationships" r:id="rId4"/>
          <a:extLst>
            <a:ext uri="{FF2B5EF4-FFF2-40B4-BE49-F238E27FC236}">
              <a16:creationId xmlns:a16="http://schemas.microsoft.com/office/drawing/2014/main" id="{00000000-0008-0000-0100-000005100000}"/>
            </a:ext>
          </a:extLst>
        </xdr:cNvPr>
        <xdr:cNvSpPr>
          <a:spLocks noChangeArrowheads="1"/>
        </xdr:cNvSpPr>
      </xdr:nvSpPr>
      <xdr:spPr bwMode="auto">
        <a:xfrm>
          <a:off x="6037510" y="143932"/>
          <a:ext cx="2146156" cy="221633"/>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8</xdr:col>
      <xdr:colOff>1379785</xdr:colOff>
      <xdr:row>2</xdr:row>
      <xdr:rowOff>74717</xdr:rowOff>
    </xdr:from>
    <xdr:to>
      <xdr:col>9</xdr:col>
      <xdr:colOff>1694330</xdr:colOff>
      <xdr:row>3</xdr:row>
      <xdr:rowOff>137947</xdr:rowOff>
    </xdr:to>
    <xdr:sp macro="" textlink="">
      <xdr:nvSpPr>
        <xdr:cNvPr id="4102" name="Rectangle 6">
          <a:hlinkClick xmlns:r="http://schemas.openxmlformats.org/officeDocument/2006/relationships" r:id="rId5"/>
          <a:extLst>
            <a:ext uri="{FF2B5EF4-FFF2-40B4-BE49-F238E27FC236}">
              <a16:creationId xmlns:a16="http://schemas.microsoft.com/office/drawing/2014/main" id="{00000000-0008-0000-0100-000006100000}"/>
            </a:ext>
          </a:extLst>
        </xdr:cNvPr>
        <xdr:cNvSpPr>
          <a:spLocks noChangeArrowheads="1"/>
        </xdr:cNvSpPr>
      </xdr:nvSpPr>
      <xdr:spPr bwMode="auto">
        <a:xfrm>
          <a:off x="6037510" y="469264"/>
          <a:ext cx="2144279" cy="23578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8</xdr:col>
      <xdr:colOff>1379785</xdr:colOff>
      <xdr:row>4</xdr:row>
      <xdr:rowOff>82549</xdr:rowOff>
    </xdr:from>
    <xdr:to>
      <xdr:col>9</xdr:col>
      <xdr:colOff>1694330</xdr:colOff>
      <xdr:row>5</xdr:row>
      <xdr:rowOff>153306</xdr:rowOff>
    </xdr:to>
    <xdr:sp macro="" textlink="">
      <xdr:nvSpPr>
        <xdr:cNvPr id="4103" name="Rectangle 7">
          <a:hlinkClick xmlns:r="http://schemas.openxmlformats.org/officeDocument/2006/relationships" r:id="rId6"/>
          <a:extLst>
            <a:ext uri="{FF2B5EF4-FFF2-40B4-BE49-F238E27FC236}">
              <a16:creationId xmlns:a16="http://schemas.microsoft.com/office/drawing/2014/main" id="{00000000-0008-0000-0100-000007100000}"/>
            </a:ext>
          </a:extLst>
        </xdr:cNvPr>
        <xdr:cNvSpPr>
          <a:spLocks noChangeArrowheads="1"/>
        </xdr:cNvSpPr>
      </xdr:nvSpPr>
      <xdr:spPr bwMode="auto">
        <a:xfrm>
          <a:off x="6037510" y="800946"/>
          <a:ext cx="2144279" cy="232833"/>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editAs="oneCell">
    <xdr:from>
      <xdr:col>11</xdr:col>
      <xdr:colOff>38100</xdr:colOff>
      <xdr:row>0</xdr:row>
      <xdr:rowOff>101600</xdr:rowOff>
    </xdr:from>
    <xdr:to>
      <xdr:col>12</xdr:col>
      <xdr:colOff>241300</xdr:colOff>
      <xdr:row>4</xdr:row>
      <xdr:rowOff>25400</xdr:rowOff>
    </xdr:to>
    <xdr:pic>
      <xdr:nvPicPr>
        <xdr:cNvPr id="2894960" name="Picture 42">
          <a:hlinkClick xmlns:r="http://schemas.openxmlformats.org/officeDocument/2006/relationships" r:id="rId7"/>
          <a:extLst>
            <a:ext uri="{FF2B5EF4-FFF2-40B4-BE49-F238E27FC236}">
              <a16:creationId xmlns:a16="http://schemas.microsoft.com/office/drawing/2014/main" id="{00000000-0008-0000-0100-0000702C2C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51900" y="10160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69850</xdr:colOff>
      <xdr:row>9</xdr:row>
      <xdr:rowOff>114300</xdr:rowOff>
    </xdr:from>
    <xdr:to>
      <xdr:col>10</xdr:col>
      <xdr:colOff>57150</xdr:colOff>
      <xdr:row>13</xdr:row>
      <xdr:rowOff>63500</xdr:rowOff>
    </xdr:to>
    <xdr:sp macro="" textlink="">
      <xdr:nvSpPr>
        <xdr:cNvPr id="2894964" name="Rectangle 52">
          <a:extLst>
            <a:ext uri="{FF2B5EF4-FFF2-40B4-BE49-F238E27FC236}">
              <a16:creationId xmlns:a16="http://schemas.microsoft.com/office/drawing/2014/main" id="{00000000-0008-0000-0100-0000742C2C00}"/>
            </a:ext>
          </a:extLst>
        </xdr:cNvPr>
        <xdr:cNvSpPr>
          <a:spLocks noChangeArrowheads="1"/>
        </xdr:cNvSpPr>
      </xdr:nvSpPr>
      <xdr:spPr bwMode="auto">
        <a:xfrm>
          <a:off x="69850" y="1536700"/>
          <a:ext cx="8572500" cy="58420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28</xdr:row>
      <xdr:rowOff>25400</xdr:rowOff>
    </xdr:from>
    <xdr:to>
      <xdr:col>41</xdr:col>
      <xdr:colOff>88900</xdr:colOff>
      <xdr:row>58</xdr:row>
      <xdr:rowOff>44450</xdr:rowOff>
    </xdr:to>
    <xdr:sp macro="" textlink="">
      <xdr:nvSpPr>
        <xdr:cNvPr id="2615146" name="Rectangle 8">
          <a:extLst>
            <a:ext uri="{FF2B5EF4-FFF2-40B4-BE49-F238E27FC236}">
              <a16:creationId xmlns:a16="http://schemas.microsoft.com/office/drawing/2014/main" id="{00000000-0008-0000-0200-00006AE72700}"/>
            </a:ext>
          </a:extLst>
        </xdr:cNvPr>
        <xdr:cNvSpPr>
          <a:spLocks noChangeArrowheads="1"/>
        </xdr:cNvSpPr>
      </xdr:nvSpPr>
      <xdr:spPr bwMode="auto">
        <a:xfrm>
          <a:off x="95250" y="4159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69850</xdr:colOff>
      <xdr:row>107</xdr:row>
      <xdr:rowOff>82551</xdr:rowOff>
    </xdr:from>
    <xdr:to>
      <xdr:col>41</xdr:col>
      <xdr:colOff>120650</xdr:colOff>
      <xdr:row>199</xdr:row>
      <xdr:rowOff>61232</xdr:rowOff>
    </xdr:to>
    <xdr:sp macro="" textlink="">
      <xdr:nvSpPr>
        <xdr:cNvPr id="2615147" name="Rectangle 9">
          <a:extLst>
            <a:ext uri="{FF2B5EF4-FFF2-40B4-BE49-F238E27FC236}">
              <a16:creationId xmlns:a16="http://schemas.microsoft.com/office/drawing/2014/main" id="{00000000-0008-0000-0200-00006BE72700}"/>
            </a:ext>
          </a:extLst>
        </xdr:cNvPr>
        <xdr:cNvSpPr>
          <a:spLocks noChangeArrowheads="1"/>
        </xdr:cNvSpPr>
      </xdr:nvSpPr>
      <xdr:spPr bwMode="auto">
        <a:xfrm>
          <a:off x="69850" y="8484962"/>
          <a:ext cx="37116657" cy="11245396"/>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208</xdr:row>
      <xdr:rowOff>76200</xdr:rowOff>
    </xdr:from>
    <xdr:to>
      <xdr:col>41</xdr:col>
      <xdr:colOff>69850</xdr:colOff>
      <xdr:row>242</xdr:row>
      <xdr:rowOff>38100</xdr:rowOff>
    </xdr:to>
    <xdr:sp macro="" textlink="">
      <xdr:nvSpPr>
        <xdr:cNvPr id="2615148" name="Rectangle 12">
          <a:extLst>
            <a:ext uri="{FF2B5EF4-FFF2-40B4-BE49-F238E27FC236}">
              <a16:creationId xmlns:a16="http://schemas.microsoft.com/office/drawing/2014/main" id="{00000000-0008-0000-0200-00006CE72700}"/>
            </a:ext>
          </a:extLst>
        </xdr:cNvPr>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76200</xdr:colOff>
      <xdr:row>251</xdr:row>
      <xdr:rowOff>120650</xdr:rowOff>
    </xdr:from>
    <xdr:to>
      <xdr:col>41</xdr:col>
      <xdr:colOff>69850</xdr:colOff>
      <xdr:row>282</xdr:row>
      <xdr:rowOff>57150</xdr:rowOff>
    </xdr:to>
    <xdr:sp macro="" textlink="">
      <xdr:nvSpPr>
        <xdr:cNvPr id="2615149" name="Rectangle 19">
          <a:extLst>
            <a:ext uri="{FF2B5EF4-FFF2-40B4-BE49-F238E27FC236}">
              <a16:creationId xmlns:a16="http://schemas.microsoft.com/office/drawing/2014/main" id="{00000000-0008-0000-0200-00006DE72700}"/>
            </a:ext>
          </a:extLst>
        </xdr:cNvPr>
        <xdr:cNvSpPr>
          <a:spLocks noChangeArrowheads="1"/>
        </xdr:cNvSpPr>
      </xdr:nvSpPr>
      <xdr:spPr bwMode="auto">
        <a:xfrm>
          <a:off x="76200" y="20491450"/>
          <a:ext cx="36144200" cy="455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273050</xdr:colOff>
      <xdr:row>0</xdr:row>
      <xdr:rowOff>133350</xdr:rowOff>
    </xdr:from>
    <xdr:to>
      <xdr:col>12</xdr:col>
      <xdr:colOff>120650</xdr:colOff>
      <xdr:row>6</xdr:row>
      <xdr:rowOff>133350</xdr:rowOff>
    </xdr:to>
    <xdr:sp macro="" textlink="">
      <xdr:nvSpPr>
        <xdr:cNvPr id="2615150" name="Rectangle 20">
          <a:extLst>
            <a:ext uri="{FF2B5EF4-FFF2-40B4-BE49-F238E27FC236}">
              <a16:creationId xmlns:a16="http://schemas.microsoft.com/office/drawing/2014/main" id="{00000000-0008-0000-0200-00006EE72700}"/>
            </a:ext>
          </a:extLst>
        </xdr:cNvPr>
        <xdr:cNvSpPr>
          <a:spLocks noChangeArrowheads="1"/>
        </xdr:cNvSpPr>
      </xdr:nvSpPr>
      <xdr:spPr bwMode="auto">
        <a:xfrm>
          <a:off x="5308600" y="13335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350097</xdr:colOff>
      <xdr:row>1</xdr:row>
      <xdr:rowOff>35983</xdr:rowOff>
    </xdr:from>
    <xdr:to>
      <xdr:col>9</xdr:col>
      <xdr:colOff>162176</xdr:colOff>
      <xdr:row>2</xdr:row>
      <xdr:rowOff>34657</xdr:rowOff>
    </xdr:to>
    <xdr:sp macro="" textlink="">
      <xdr:nvSpPr>
        <xdr:cNvPr id="1045" name="Rectangle 21">
          <a:hlinkClick xmlns:r="http://schemas.openxmlformats.org/officeDocument/2006/relationships" r:id="rId1"/>
          <a:extLst>
            <a:ext uri="{FF2B5EF4-FFF2-40B4-BE49-F238E27FC236}">
              <a16:creationId xmlns:a16="http://schemas.microsoft.com/office/drawing/2014/main" id="{00000000-0008-0000-0200-000015040000}"/>
            </a:ext>
          </a:extLst>
        </xdr:cNvPr>
        <xdr:cNvSpPr>
          <a:spLocks noChangeArrowheads="1"/>
        </xdr:cNvSpPr>
      </xdr:nvSpPr>
      <xdr:spPr bwMode="auto">
        <a:xfrm>
          <a:off x="5230284" y="194733"/>
          <a:ext cx="2376176" cy="224367"/>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350097</xdr:colOff>
      <xdr:row>2</xdr:row>
      <xdr:rowOff>110278</xdr:rowOff>
    </xdr:from>
    <xdr:to>
      <xdr:col>9</xdr:col>
      <xdr:colOff>162176</xdr:colOff>
      <xdr:row>4</xdr:row>
      <xdr:rowOff>35328</xdr:rowOff>
    </xdr:to>
    <xdr:sp macro="" textlink="">
      <xdr:nvSpPr>
        <xdr:cNvPr id="1046" name="Rectangle 22">
          <a:hlinkClick xmlns:r="http://schemas.openxmlformats.org/officeDocument/2006/relationships" r:id="rId2"/>
          <a:extLst>
            <a:ext uri="{FF2B5EF4-FFF2-40B4-BE49-F238E27FC236}">
              <a16:creationId xmlns:a16="http://schemas.microsoft.com/office/drawing/2014/main" id="{00000000-0008-0000-0200-000016040000}"/>
            </a:ext>
          </a:extLst>
        </xdr:cNvPr>
        <xdr:cNvSpPr>
          <a:spLocks noChangeArrowheads="1"/>
        </xdr:cNvSpPr>
      </xdr:nvSpPr>
      <xdr:spPr bwMode="auto">
        <a:xfrm>
          <a:off x="5230284" y="529590"/>
          <a:ext cx="2376176" cy="226146"/>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2.) Gewinn- und Verlustrechnung</a:t>
          </a:r>
        </a:p>
      </xdr:txBody>
    </xdr:sp>
    <xdr:clientData/>
  </xdr:twoCellAnchor>
  <xdr:twoCellAnchor>
    <xdr:from>
      <xdr:col>6</xdr:col>
      <xdr:colOff>350097</xdr:colOff>
      <xdr:row>4</xdr:row>
      <xdr:rowOff>132503</xdr:rowOff>
    </xdr:from>
    <xdr:to>
      <xdr:col>9</xdr:col>
      <xdr:colOff>162176</xdr:colOff>
      <xdr:row>6</xdr:row>
      <xdr:rowOff>36035</xdr:rowOff>
    </xdr:to>
    <xdr:sp macro="" textlink="">
      <xdr:nvSpPr>
        <xdr:cNvPr id="1047" name="Rectangle 23">
          <a:hlinkClick xmlns:r="http://schemas.openxmlformats.org/officeDocument/2006/relationships" r:id="rId3"/>
          <a:extLst>
            <a:ext uri="{FF2B5EF4-FFF2-40B4-BE49-F238E27FC236}">
              <a16:creationId xmlns:a16="http://schemas.microsoft.com/office/drawing/2014/main" id="{00000000-0008-0000-0200-000017040000}"/>
            </a:ext>
          </a:extLst>
        </xdr:cNvPr>
        <xdr:cNvSpPr>
          <a:spLocks noChangeArrowheads="1"/>
        </xdr:cNvSpPr>
      </xdr:nvSpPr>
      <xdr:spPr bwMode="auto">
        <a:xfrm>
          <a:off x="5230284" y="858520"/>
          <a:ext cx="2376176" cy="22976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231352</xdr:colOff>
      <xdr:row>1</xdr:row>
      <xdr:rowOff>35983</xdr:rowOff>
    </xdr:from>
    <xdr:to>
      <xdr:col>12</xdr:col>
      <xdr:colOff>42421</xdr:colOff>
      <xdr:row>2</xdr:row>
      <xdr:rowOff>34657</xdr:rowOff>
    </xdr:to>
    <xdr:sp macro="" textlink="">
      <xdr:nvSpPr>
        <xdr:cNvPr id="1048" name="Rectangle 24">
          <a:hlinkClick xmlns:r="http://schemas.openxmlformats.org/officeDocument/2006/relationships" r:id="rId4"/>
          <a:extLst>
            <a:ext uri="{FF2B5EF4-FFF2-40B4-BE49-F238E27FC236}">
              <a16:creationId xmlns:a16="http://schemas.microsoft.com/office/drawing/2014/main" id="{00000000-0008-0000-0200-000018040000}"/>
            </a:ext>
          </a:extLst>
        </xdr:cNvPr>
        <xdr:cNvSpPr>
          <a:spLocks noChangeArrowheads="1"/>
        </xdr:cNvSpPr>
      </xdr:nvSpPr>
      <xdr:spPr bwMode="auto">
        <a:xfrm>
          <a:off x="7680749" y="194733"/>
          <a:ext cx="2352538" cy="224367"/>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9</xdr:col>
      <xdr:colOff>228901</xdr:colOff>
      <xdr:row>2</xdr:row>
      <xdr:rowOff>110278</xdr:rowOff>
    </xdr:from>
    <xdr:to>
      <xdr:col>12</xdr:col>
      <xdr:colOff>37482</xdr:colOff>
      <xdr:row>4</xdr:row>
      <xdr:rowOff>35328</xdr:rowOff>
    </xdr:to>
    <xdr:sp macro="" textlink="">
      <xdr:nvSpPr>
        <xdr:cNvPr id="1049" name="Rectangle 25">
          <a:hlinkClick xmlns:r="http://schemas.openxmlformats.org/officeDocument/2006/relationships" r:id="rId5"/>
          <a:extLst>
            <a:ext uri="{FF2B5EF4-FFF2-40B4-BE49-F238E27FC236}">
              <a16:creationId xmlns:a16="http://schemas.microsoft.com/office/drawing/2014/main" id="{00000000-0008-0000-0200-000019040000}"/>
            </a:ext>
          </a:extLst>
        </xdr:cNvPr>
        <xdr:cNvSpPr>
          <a:spLocks noChangeArrowheads="1"/>
        </xdr:cNvSpPr>
      </xdr:nvSpPr>
      <xdr:spPr bwMode="auto">
        <a:xfrm>
          <a:off x="7984972" y="527564"/>
          <a:ext cx="2502796" cy="25162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9</xdr:col>
      <xdr:colOff>231352</xdr:colOff>
      <xdr:row>4</xdr:row>
      <xdr:rowOff>132503</xdr:rowOff>
    </xdr:from>
    <xdr:to>
      <xdr:col>12</xdr:col>
      <xdr:colOff>42421</xdr:colOff>
      <xdr:row>6</xdr:row>
      <xdr:rowOff>36035</xdr:rowOff>
    </xdr:to>
    <xdr:sp macro="" textlink="">
      <xdr:nvSpPr>
        <xdr:cNvPr id="1050" name="Rectangle 26">
          <a:hlinkClick xmlns:r="http://schemas.openxmlformats.org/officeDocument/2006/relationships" r:id="rId6"/>
          <a:extLst>
            <a:ext uri="{FF2B5EF4-FFF2-40B4-BE49-F238E27FC236}">
              <a16:creationId xmlns:a16="http://schemas.microsoft.com/office/drawing/2014/main" id="{00000000-0008-0000-0200-00001A040000}"/>
            </a:ext>
          </a:extLst>
        </xdr:cNvPr>
        <xdr:cNvSpPr>
          <a:spLocks noChangeArrowheads="1"/>
        </xdr:cNvSpPr>
      </xdr:nvSpPr>
      <xdr:spPr bwMode="auto">
        <a:xfrm>
          <a:off x="7680749" y="858520"/>
          <a:ext cx="2352538" cy="22976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57150</xdr:colOff>
      <xdr:row>61</xdr:row>
      <xdr:rowOff>63500</xdr:rowOff>
    </xdr:from>
    <xdr:to>
      <xdr:col>41</xdr:col>
      <xdr:colOff>50800</xdr:colOff>
      <xdr:row>72</xdr:row>
      <xdr:rowOff>38100</xdr:rowOff>
    </xdr:to>
    <xdr:sp macro="" textlink="">
      <xdr:nvSpPr>
        <xdr:cNvPr id="2615157" name="Rectangle 27">
          <a:extLst>
            <a:ext uri="{FF2B5EF4-FFF2-40B4-BE49-F238E27FC236}">
              <a16:creationId xmlns:a16="http://schemas.microsoft.com/office/drawing/2014/main" id="{00000000-0008-0000-0200-000075E72700}"/>
            </a:ext>
          </a:extLst>
        </xdr:cNvPr>
        <xdr:cNvSpPr>
          <a:spLocks noChangeArrowheads="1"/>
        </xdr:cNvSpPr>
      </xdr:nvSpPr>
      <xdr:spPr bwMode="auto">
        <a:xfrm>
          <a:off x="57150" y="44767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61</xdr:row>
      <xdr:rowOff>0</xdr:rowOff>
    </xdr:from>
    <xdr:to>
      <xdr:col>2</xdr:col>
      <xdr:colOff>1042634</xdr:colOff>
      <xdr:row>61</xdr:row>
      <xdr:rowOff>0</xdr:rowOff>
    </xdr:to>
    <xdr:sp macro="" textlink="">
      <xdr:nvSpPr>
        <xdr:cNvPr id="1052" name="Text Box 28">
          <a:extLst>
            <a:ext uri="{FF2B5EF4-FFF2-40B4-BE49-F238E27FC236}">
              <a16:creationId xmlns:a16="http://schemas.microsoft.com/office/drawing/2014/main" id="{00000000-0008-0000-0200-00001C040000}"/>
            </a:ext>
          </a:extLst>
        </xdr:cNvPr>
        <xdr:cNvSpPr txBox="1">
          <a:spLocks noChangeArrowheads="1"/>
        </xdr:cNvSpPr>
      </xdr:nvSpPr>
      <xdr:spPr bwMode="auto">
        <a:xfrm>
          <a:off x="704850" y="854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57150</xdr:colOff>
      <xdr:row>75</xdr:row>
      <xdr:rowOff>82550</xdr:rowOff>
    </xdr:from>
    <xdr:to>
      <xdr:col>41</xdr:col>
      <xdr:colOff>50800</xdr:colOff>
      <xdr:row>84</xdr:row>
      <xdr:rowOff>38100</xdr:rowOff>
    </xdr:to>
    <xdr:sp macro="" textlink="">
      <xdr:nvSpPr>
        <xdr:cNvPr id="2615159" name="Rectangle 30">
          <a:extLst>
            <a:ext uri="{FF2B5EF4-FFF2-40B4-BE49-F238E27FC236}">
              <a16:creationId xmlns:a16="http://schemas.microsoft.com/office/drawing/2014/main" id="{00000000-0008-0000-0200-000077E72700}"/>
            </a:ext>
          </a:extLst>
        </xdr:cNvPr>
        <xdr:cNvSpPr>
          <a:spLocks noChangeArrowheads="1"/>
        </xdr:cNvSpPr>
      </xdr:nvSpPr>
      <xdr:spPr bwMode="auto">
        <a:xfrm>
          <a:off x="57150" y="4794250"/>
          <a:ext cx="3614420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497840</xdr:colOff>
      <xdr:row>75</xdr:row>
      <xdr:rowOff>0</xdr:rowOff>
    </xdr:from>
    <xdr:to>
      <xdr:col>2</xdr:col>
      <xdr:colOff>1042634</xdr:colOff>
      <xdr:row>75</xdr:row>
      <xdr:rowOff>0</xdr:rowOff>
    </xdr:to>
    <xdr:sp macro="" textlink="">
      <xdr:nvSpPr>
        <xdr:cNvPr id="1055" name="Text Box 31">
          <a:extLst>
            <a:ext uri="{FF2B5EF4-FFF2-40B4-BE49-F238E27FC236}">
              <a16:creationId xmlns:a16="http://schemas.microsoft.com/office/drawing/2014/main" id="{00000000-0008-0000-0200-00001F040000}"/>
            </a:ext>
          </a:extLst>
        </xdr:cNvPr>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2</xdr:col>
      <xdr:colOff>497840</xdr:colOff>
      <xdr:row>75</xdr:row>
      <xdr:rowOff>0</xdr:rowOff>
    </xdr:from>
    <xdr:to>
      <xdr:col>2</xdr:col>
      <xdr:colOff>1042634</xdr:colOff>
      <xdr:row>75</xdr:row>
      <xdr:rowOff>0</xdr:rowOff>
    </xdr:to>
    <xdr:sp macro="" textlink="">
      <xdr:nvSpPr>
        <xdr:cNvPr id="1056" name="Text Box 32">
          <a:extLst>
            <a:ext uri="{FF2B5EF4-FFF2-40B4-BE49-F238E27FC236}">
              <a16:creationId xmlns:a16="http://schemas.microsoft.com/office/drawing/2014/main" id="{00000000-0008-0000-0200-000020040000}"/>
            </a:ext>
          </a:extLst>
        </xdr:cNvPr>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0</xdr:col>
      <xdr:colOff>76200</xdr:colOff>
      <xdr:row>88</xdr:row>
      <xdr:rowOff>158750</xdr:rowOff>
    </xdr:from>
    <xdr:to>
      <xdr:col>41</xdr:col>
      <xdr:colOff>69850</xdr:colOff>
      <xdr:row>96</xdr:row>
      <xdr:rowOff>76200</xdr:rowOff>
    </xdr:to>
    <xdr:sp macro="" textlink="">
      <xdr:nvSpPr>
        <xdr:cNvPr id="2615162" name="Rectangle 39">
          <a:extLst>
            <a:ext uri="{FF2B5EF4-FFF2-40B4-BE49-F238E27FC236}">
              <a16:creationId xmlns:a16="http://schemas.microsoft.com/office/drawing/2014/main" id="{00000000-0008-0000-0200-00007AE72700}"/>
            </a:ext>
          </a:extLst>
        </xdr:cNvPr>
        <xdr:cNvSpPr>
          <a:spLocks noChangeArrowheads="1"/>
        </xdr:cNvSpPr>
      </xdr:nvSpPr>
      <xdr:spPr bwMode="auto">
        <a:xfrm>
          <a:off x="76200" y="5429250"/>
          <a:ext cx="36144200" cy="11684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12</xdr:row>
      <xdr:rowOff>152400</xdr:rowOff>
    </xdr:from>
    <xdr:to>
      <xdr:col>12</xdr:col>
      <xdr:colOff>88900</xdr:colOff>
      <xdr:row>19</xdr:row>
      <xdr:rowOff>19050</xdr:rowOff>
    </xdr:to>
    <xdr:sp macro="" textlink="">
      <xdr:nvSpPr>
        <xdr:cNvPr id="2615163" name="Rectangle 52">
          <a:extLst>
            <a:ext uri="{FF2B5EF4-FFF2-40B4-BE49-F238E27FC236}">
              <a16:creationId xmlns:a16="http://schemas.microsoft.com/office/drawing/2014/main" id="{00000000-0008-0000-0200-00007BE72700}"/>
            </a:ext>
          </a:extLst>
        </xdr:cNvPr>
        <xdr:cNvSpPr>
          <a:spLocks noChangeArrowheads="1"/>
        </xdr:cNvSpPr>
      </xdr:nvSpPr>
      <xdr:spPr bwMode="auto">
        <a:xfrm>
          <a:off x="88900" y="2051050"/>
          <a:ext cx="10369550" cy="8953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editAs="oneCell">
    <xdr:from>
      <xdr:col>12</xdr:col>
      <xdr:colOff>628650</xdr:colOff>
      <xdr:row>1</xdr:row>
      <xdr:rowOff>12700</xdr:rowOff>
    </xdr:from>
    <xdr:to>
      <xdr:col>14</xdr:col>
      <xdr:colOff>31750</xdr:colOff>
      <xdr:row>4</xdr:row>
      <xdr:rowOff>95250</xdr:rowOff>
    </xdr:to>
    <xdr:pic>
      <xdr:nvPicPr>
        <xdr:cNvPr id="2615165" name="Picture 118">
          <a:hlinkClick xmlns:r="http://schemas.openxmlformats.org/officeDocument/2006/relationships" r:id="rId7"/>
          <a:extLst>
            <a:ext uri="{FF2B5EF4-FFF2-40B4-BE49-F238E27FC236}">
              <a16:creationId xmlns:a16="http://schemas.microsoft.com/office/drawing/2014/main" id="{00000000-0008-0000-0200-00007DE727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98200" y="171450"/>
          <a:ext cx="1181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202</xdr:row>
      <xdr:rowOff>82550</xdr:rowOff>
    </xdr:from>
    <xdr:to>
      <xdr:col>41</xdr:col>
      <xdr:colOff>101600</xdr:colOff>
      <xdr:row>206</xdr:row>
      <xdr:rowOff>44450</xdr:rowOff>
    </xdr:to>
    <xdr:sp macro="" textlink="">
      <xdr:nvSpPr>
        <xdr:cNvPr id="2615169" name="Rectangle 12">
          <a:extLst>
            <a:ext uri="{FF2B5EF4-FFF2-40B4-BE49-F238E27FC236}">
              <a16:creationId xmlns:a16="http://schemas.microsoft.com/office/drawing/2014/main" id="{00000000-0008-0000-0200-000081E72700}"/>
            </a:ext>
          </a:extLst>
        </xdr:cNvPr>
        <xdr:cNvSpPr>
          <a:spLocks noChangeArrowheads="1"/>
        </xdr:cNvSpPr>
      </xdr:nvSpPr>
      <xdr:spPr bwMode="auto">
        <a:xfrm>
          <a:off x="76200" y="19392900"/>
          <a:ext cx="361759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242</xdr:row>
      <xdr:rowOff>95250</xdr:rowOff>
    </xdr:from>
    <xdr:to>
      <xdr:col>41</xdr:col>
      <xdr:colOff>69850</xdr:colOff>
      <xdr:row>244</xdr:row>
      <xdr:rowOff>63500</xdr:rowOff>
    </xdr:to>
    <xdr:sp macro="" textlink="">
      <xdr:nvSpPr>
        <xdr:cNvPr id="2615170" name="Rectangle 12">
          <a:extLst>
            <a:ext uri="{FF2B5EF4-FFF2-40B4-BE49-F238E27FC236}">
              <a16:creationId xmlns:a16="http://schemas.microsoft.com/office/drawing/2014/main" id="{00000000-0008-0000-0200-000082E72700}"/>
            </a:ext>
          </a:extLst>
        </xdr:cNvPr>
        <xdr:cNvSpPr>
          <a:spLocks noChangeArrowheads="1"/>
        </xdr:cNvSpPr>
      </xdr:nvSpPr>
      <xdr:spPr bwMode="auto">
        <a:xfrm>
          <a:off x="57150" y="19392900"/>
          <a:ext cx="36163250" cy="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19</xdr:row>
      <xdr:rowOff>95250</xdr:rowOff>
    </xdr:from>
    <xdr:to>
      <xdr:col>41</xdr:col>
      <xdr:colOff>38100</xdr:colOff>
      <xdr:row>77</xdr:row>
      <xdr:rowOff>57150</xdr:rowOff>
    </xdr:to>
    <xdr:sp macro="" textlink="">
      <xdr:nvSpPr>
        <xdr:cNvPr id="2563858" name="Rectangle 1">
          <a:extLst>
            <a:ext uri="{FF2B5EF4-FFF2-40B4-BE49-F238E27FC236}">
              <a16:creationId xmlns:a16="http://schemas.microsoft.com/office/drawing/2014/main" id="{00000000-0008-0000-0300-0000121F2700}"/>
            </a:ext>
          </a:extLst>
        </xdr:cNvPr>
        <xdr:cNvSpPr>
          <a:spLocks noChangeArrowheads="1"/>
        </xdr:cNvSpPr>
      </xdr:nvSpPr>
      <xdr:spPr bwMode="auto">
        <a:xfrm>
          <a:off x="146050" y="3092450"/>
          <a:ext cx="37077650" cy="7677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108586</xdr:colOff>
      <xdr:row>117</xdr:row>
      <xdr:rowOff>74083</xdr:rowOff>
    </xdr:from>
    <xdr:to>
      <xdr:col>7</xdr:col>
      <xdr:colOff>783140</xdr:colOff>
      <xdr:row>119</xdr:row>
      <xdr:rowOff>36346</xdr:rowOff>
    </xdr:to>
    <xdr:sp macro="" textlink="">
      <xdr:nvSpPr>
        <xdr:cNvPr id="2051" name="Rectangle 3">
          <a:extLst>
            <a:ext uri="{FF2B5EF4-FFF2-40B4-BE49-F238E27FC236}">
              <a16:creationId xmlns:a16="http://schemas.microsoft.com/office/drawing/2014/main" id="{00000000-0008-0000-0300-000003080000}"/>
            </a:ext>
          </a:extLst>
        </xdr:cNvPr>
        <xdr:cNvSpPr>
          <a:spLocks noChangeArrowheads="1"/>
        </xdr:cNvSpPr>
      </xdr:nvSpPr>
      <xdr:spPr bwMode="auto">
        <a:xfrm>
          <a:off x="227966" y="13747750"/>
          <a:ext cx="6206702" cy="279763"/>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Kontostand (Liquidität)</a:t>
          </a:r>
        </a:p>
      </xdr:txBody>
    </xdr:sp>
    <xdr:clientData/>
  </xdr:twoCellAnchor>
  <xdr:twoCellAnchor>
    <xdr:from>
      <xdr:col>8</xdr:col>
      <xdr:colOff>688</xdr:colOff>
      <xdr:row>117</xdr:row>
      <xdr:rowOff>74083</xdr:rowOff>
    </xdr:from>
    <xdr:to>
      <xdr:col>12</xdr:col>
      <xdr:colOff>787984</xdr:colOff>
      <xdr:row>119</xdr:row>
      <xdr:rowOff>39037</xdr:rowOff>
    </xdr:to>
    <xdr:sp macro="" textlink="">
      <xdr:nvSpPr>
        <xdr:cNvPr id="2065" name="Rectangle 17">
          <a:extLst>
            <a:ext uri="{FF2B5EF4-FFF2-40B4-BE49-F238E27FC236}">
              <a16:creationId xmlns:a16="http://schemas.microsoft.com/office/drawing/2014/main" id="{00000000-0008-0000-0300-000011080000}"/>
            </a:ext>
          </a:extLst>
        </xdr:cNvPr>
        <xdr:cNvSpPr>
          <a:spLocks noChangeArrowheads="1"/>
        </xdr:cNvSpPr>
      </xdr:nvSpPr>
      <xdr:spPr bwMode="auto">
        <a:xfrm>
          <a:off x="6510378" y="13815067"/>
          <a:ext cx="4134114" cy="285056"/>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GuV &amp; Kontostand</a:t>
          </a:r>
        </a:p>
      </xdr:txBody>
    </xdr:sp>
    <xdr:clientData/>
  </xdr:twoCellAnchor>
  <xdr:twoCellAnchor>
    <xdr:from>
      <xdr:col>5</xdr:col>
      <xdr:colOff>12700</xdr:colOff>
      <xdr:row>0</xdr:row>
      <xdr:rowOff>101600</xdr:rowOff>
    </xdr:from>
    <xdr:to>
      <xdr:col>10</xdr:col>
      <xdr:colOff>749300</xdr:colOff>
      <xdr:row>6</xdr:row>
      <xdr:rowOff>101600</xdr:rowOff>
    </xdr:to>
    <xdr:sp macro="" textlink="">
      <xdr:nvSpPr>
        <xdr:cNvPr id="2563861" name="Rectangle 20">
          <a:extLst>
            <a:ext uri="{FF2B5EF4-FFF2-40B4-BE49-F238E27FC236}">
              <a16:creationId xmlns:a16="http://schemas.microsoft.com/office/drawing/2014/main" id="{00000000-0008-0000-0300-0000151F2700}"/>
            </a:ext>
          </a:extLst>
        </xdr:cNvPr>
        <xdr:cNvSpPr>
          <a:spLocks noChangeArrowheads="1"/>
        </xdr:cNvSpPr>
      </xdr:nvSpPr>
      <xdr:spPr bwMode="auto">
        <a:xfrm>
          <a:off x="5194300" y="101600"/>
          <a:ext cx="518160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102870</xdr:colOff>
      <xdr:row>1</xdr:row>
      <xdr:rowOff>36671</xdr:rowOff>
    </xdr:from>
    <xdr:to>
      <xdr:col>7</xdr:col>
      <xdr:colOff>782933</xdr:colOff>
      <xdr:row>2</xdr:row>
      <xdr:rowOff>3320</xdr:rowOff>
    </xdr:to>
    <xdr:sp macro="" textlink="">
      <xdr:nvSpPr>
        <xdr:cNvPr id="2069" name="Rectangle 21">
          <a:hlinkClick xmlns:r="http://schemas.openxmlformats.org/officeDocument/2006/relationships" r:id="rId1"/>
          <a:extLst>
            <a:ext uri="{FF2B5EF4-FFF2-40B4-BE49-F238E27FC236}">
              <a16:creationId xmlns:a16="http://schemas.microsoft.com/office/drawing/2014/main" id="{00000000-0008-0000-0300-000015080000}"/>
            </a:ext>
          </a:extLst>
        </xdr:cNvPr>
        <xdr:cNvSpPr>
          <a:spLocks noChangeArrowheads="1"/>
        </xdr:cNvSpPr>
      </xdr:nvSpPr>
      <xdr:spPr bwMode="auto">
        <a:xfrm>
          <a:off x="4798219" y="178594"/>
          <a:ext cx="2340408" cy="241788"/>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102870</xdr:colOff>
      <xdr:row>2</xdr:row>
      <xdr:rowOff>102711</xdr:rowOff>
    </xdr:from>
    <xdr:to>
      <xdr:col>7</xdr:col>
      <xdr:colOff>782933</xdr:colOff>
      <xdr:row>4</xdr:row>
      <xdr:rowOff>3976</xdr:rowOff>
    </xdr:to>
    <xdr:sp macro="" textlink="">
      <xdr:nvSpPr>
        <xdr:cNvPr id="2070" name="Rectangle 22">
          <a:hlinkClick xmlns:r="http://schemas.openxmlformats.org/officeDocument/2006/relationships" r:id="rId2"/>
          <a:extLst>
            <a:ext uri="{FF2B5EF4-FFF2-40B4-BE49-F238E27FC236}">
              <a16:creationId xmlns:a16="http://schemas.microsoft.com/office/drawing/2014/main" id="{00000000-0008-0000-0300-000016080000}"/>
            </a:ext>
          </a:extLst>
        </xdr:cNvPr>
        <xdr:cNvSpPr>
          <a:spLocks noChangeArrowheads="1"/>
        </xdr:cNvSpPr>
      </xdr:nvSpPr>
      <xdr:spPr bwMode="auto">
        <a:xfrm>
          <a:off x="4798219" y="539115"/>
          <a:ext cx="2340408" cy="22291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102870</xdr:colOff>
      <xdr:row>4</xdr:row>
      <xdr:rowOff>100806</xdr:rowOff>
    </xdr:from>
    <xdr:to>
      <xdr:col>7</xdr:col>
      <xdr:colOff>782933</xdr:colOff>
      <xdr:row>6</xdr:row>
      <xdr:rowOff>4558</xdr:rowOff>
    </xdr:to>
    <xdr:sp macro="" textlink="">
      <xdr:nvSpPr>
        <xdr:cNvPr id="2071" name="Rectangle 23">
          <a:hlinkClick xmlns:r="http://schemas.openxmlformats.org/officeDocument/2006/relationships" r:id="rId3"/>
          <a:extLst>
            <a:ext uri="{FF2B5EF4-FFF2-40B4-BE49-F238E27FC236}">
              <a16:creationId xmlns:a16="http://schemas.microsoft.com/office/drawing/2014/main" id="{00000000-0008-0000-0300-000017080000}"/>
            </a:ext>
          </a:extLst>
        </xdr:cNvPr>
        <xdr:cNvSpPr>
          <a:spLocks noChangeArrowheads="1"/>
        </xdr:cNvSpPr>
      </xdr:nvSpPr>
      <xdr:spPr bwMode="auto">
        <a:xfrm>
          <a:off x="4798219" y="857250"/>
          <a:ext cx="2340408"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FFFFFF"/>
              </a:solidFill>
              <a:latin typeface="Arial"/>
              <a:cs typeface="Arial"/>
            </a:rPr>
            <a:t>3.) Kontostand (Liquidität)</a:t>
          </a:r>
        </a:p>
      </xdr:txBody>
    </xdr:sp>
    <xdr:clientData/>
  </xdr:twoCellAnchor>
  <xdr:twoCellAnchor>
    <xdr:from>
      <xdr:col>7</xdr:col>
      <xdr:colOff>864870</xdr:colOff>
      <xdr:row>1</xdr:row>
      <xdr:rowOff>36671</xdr:rowOff>
    </xdr:from>
    <xdr:to>
      <xdr:col>10</xdr:col>
      <xdr:colOff>694707</xdr:colOff>
      <xdr:row>2</xdr:row>
      <xdr:rowOff>3320</xdr:rowOff>
    </xdr:to>
    <xdr:sp macro="" textlink="">
      <xdr:nvSpPr>
        <xdr:cNvPr id="2072" name="Rectangle 24">
          <a:hlinkClick xmlns:r="http://schemas.openxmlformats.org/officeDocument/2006/relationships" r:id="rId4"/>
          <a:extLst>
            <a:ext uri="{FF2B5EF4-FFF2-40B4-BE49-F238E27FC236}">
              <a16:creationId xmlns:a16="http://schemas.microsoft.com/office/drawing/2014/main" id="{00000000-0008-0000-0300-000018080000}"/>
            </a:ext>
          </a:extLst>
        </xdr:cNvPr>
        <xdr:cNvSpPr>
          <a:spLocks noChangeArrowheads="1"/>
        </xdr:cNvSpPr>
      </xdr:nvSpPr>
      <xdr:spPr bwMode="auto">
        <a:xfrm>
          <a:off x="7205186" y="178594"/>
          <a:ext cx="2364633" cy="241788"/>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7</xdr:col>
      <xdr:colOff>864870</xdr:colOff>
      <xdr:row>2</xdr:row>
      <xdr:rowOff>102711</xdr:rowOff>
    </xdr:from>
    <xdr:to>
      <xdr:col>10</xdr:col>
      <xdr:colOff>694707</xdr:colOff>
      <xdr:row>4</xdr:row>
      <xdr:rowOff>3976</xdr:rowOff>
    </xdr:to>
    <xdr:sp macro="" textlink="">
      <xdr:nvSpPr>
        <xdr:cNvPr id="2073" name="Rectangle 25">
          <a:hlinkClick xmlns:r="http://schemas.openxmlformats.org/officeDocument/2006/relationships" r:id="rId5"/>
          <a:extLst>
            <a:ext uri="{FF2B5EF4-FFF2-40B4-BE49-F238E27FC236}">
              <a16:creationId xmlns:a16="http://schemas.microsoft.com/office/drawing/2014/main" id="{00000000-0008-0000-0300-000019080000}"/>
            </a:ext>
          </a:extLst>
        </xdr:cNvPr>
        <xdr:cNvSpPr>
          <a:spLocks noChangeArrowheads="1"/>
        </xdr:cNvSpPr>
      </xdr:nvSpPr>
      <xdr:spPr bwMode="auto">
        <a:xfrm>
          <a:off x="7205186" y="539115"/>
          <a:ext cx="2364633" cy="22291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7</xdr:col>
      <xdr:colOff>864870</xdr:colOff>
      <xdr:row>4</xdr:row>
      <xdr:rowOff>100806</xdr:rowOff>
    </xdr:from>
    <xdr:to>
      <xdr:col>10</xdr:col>
      <xdr:colOff>694707</xdr:colOff>
      <xdr:row>6</xdr:row>
      <xdr:rowOff>4558</xdr:rowOff>
    </xdr:to>
    <xdr:sp macro="" textlink="">
      <xdr:nvSpPr>
        <xdr:cNvPr id="2074" name="Rectangle 26">
          <a:hlinkClick xmlns:r="http://schemas.openxmlformats.org/officeDocument/2006/relationships" r:id="rId6"/>
          <a:extLst>
            <a:ext uri="{FF2B5EF4-FFF2-40B4-BE49-F238E27FC236}">
              <a16:creationId xmlns:a16="http://schemas.microsoft.com/office/drawing/2014/main" id="{00000000-0008-0000-0300-00001A080000}"/>
            </a:ext>
          </a:extLst>
        </xdr:cNvPr>
        <xdr:cNvSpPr>
          <a:spLocks noChangeArrowheads="1"/>
        </xdr:cNvSpPr>
      </xdr:nvSpPr>
      <xdr:spPr bwMode="auto">
        <a:xfrm>
          <a:off x="7205186" y="857250"/>
          <a:ext cx="2364633" cy="238125"/>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editAs="oneCell">
    <xdr:from>
      <xdr:col>11</xdr:col>
      <xdr:colOff>571500</xdr:colOff>
      <xdr:row>1</xdr:row>
      <xdr:rowOff>0</xdr:rowOff>
    </xdr:from>
    <xdr:to>
      <xdr:col>12</xdr:col>
      <xdr:colOff>857250</xdr:colOff>
      <xdr:row>4</xdr:row>
      <xdr:rowOff>95250</xdr:rowOff>
    </xdr:to>
    <xdr:pic>
      <xdr:nvPicPr>
        <xdr:cNvPr id="2563869" name="Picture 75">
          <a:hlinkClick xmlns:r="http://schemas.openxmlformats.org/officeDocument/2006/relationships" r:id="rId7"/>
          <a:extLst>
            <a:ext uri="{FF2B5EF4-FFF2-40B4-BE49-F238E27FC236}">
              <a16:creationId xmlns:a16="http://schemas.microsoft.com/office/drawing/2014/main" id="{00000000-0008-0000-0300-00001D1F27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087100" y="158750"/>
          <a:ext cx="1174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79</xdr:row>
      <xdr:rowOff>101600</xdr:rowOff>
    </xdr:from>
    <xdr:to>
      <xdr:col>41</xdr:col>
      <xdr:colOff>38100</xdr:colOff>
      <xdr:row>99</xdr:row>
      <xdr:rowOff>76200</xdr:rowOff>
    </xdr:to>
    <xdr:sp macro="" textlink="">
      <xdr:nvSpPr>
        <xdr:cNvPr id="2563870" name="Rectangle 1">
          <a:extLst>
            <a:ext uri="{FF2B5EF4-FFF2-40B4-BE49-F238E27FC236}">
              <a16:creationId xmlns:a16="http://schemas.microsoft.com/office/drawing/2014/main" id="{00000000-0008-0000-0300-00001E1F2700}"/>
            </a:ext>
          </a:extLst>
        </xdr:cNvPr>
        <xdr:cNvSpPr>
          <a:spLocks noChangeArrowheads="1"/>
        </xdr:cNvSpPr>
      </xdr:nvSpPr>
      <xdr:spPr bwMode="auto">
        <a:xfrm>
          <a:off x="165100" y="11131550"/>
          <a:ext cx="37058600" cy="27622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xdr:colOff>
      <xdr:row>119</xdr:row>
      <xdr:rowOff>38100</xdr:rowOff>
    </xdr:from>
    <xdr:to>
      <xdr:col>7</xdr:col>
      <xdr:colOff>768350</xdr:colOff>
      <xdr:row>143</xdr:row>
      <xdr:rowOff>120650</xdr:rowOff>
    </xdr:to>
    <xdr:graphicFrame macro="">
      <xdr:nvGraphicFramePr>
        <xdr:cNvPr id="2563871" name="Diagramm 4">
          <a:extLst>
            <a:ext uri="{FF2B5EF4-FFF2-40B4-BE49-F238E27FC236}">
              <a16:creationId xmlns:a16="http://schemas.microsoft.com/office/drawing/2014/main" id="{00000000-0008-0000-0300-00001F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889000</xdr:colOff>
      <xdr:row>119</xdr:row>
      <xdr:rowOff>38100</xdr:rowOff>
    </xdr:from>
    <xdr:to>
      <xdr:col>12</xdr:col>
      <xdr:colOff>768350</xdr:colOff>
      <xdr:row>143</xdr:row>
      <xdr:rowOff>82550</xdr:rowOff>
    </xdr:to>
    <xdr:graphicFrame macro="">
      <xdr:nvGraphicFramePr>
        <xdr:cNvPr id="2563872" name="Diagramm 6">
          <a:extLst>
            <a:ext uri="{FF2B5EF4-FFF2-40B4-BE49-F238E27FC236}">
              <a16:creationId xmlns:a16="http://schemas.microsoft.com/office/drawing/2014/main" id="{00000000-0008-0000-0300-000020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850900</xdr:colOff>
      <xdr:row>119</xdr:row>
      <xdr:rowOff>44450</xdr:rowOff>
    </xdr:from>
    <xdr:to>
      <xdr:col>18</xdr:col>
      <xdr:colOff>241300</xdr:colOff>
      <xdr:row>143</xdr:row>
      <xdr:rowOff>63500</xdr:rowOff>
    </xdr:to>
    <xdr:graphicFrame macro="">
      <xdr:nvGraphicFramePr>
        <xdr:cNvPr id="2563873" name="Diagramm 7">
          <a:extLst>
            <a:ext uri="{FF2B5EF4-FFF2-40B4-BE49-F238E27FC236}">
              <a16:creationId xmlns:a16="http://schemas.microsoft.com/office/drawing/2014/main" id="{00000000-0008-0000-0300-0000211F2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839193</xdr:colOff>
      <xdr:row>117</xdr:row>
      <xdr:rowOff>97162</xdr:rowOff>
    </xdr:from>
    <xdr:to>
      <xdr:col>18</xdr:col>
      <xdr:colOff>258706</xdr:colOff>
      <xdr:row>119</xdr:row>
      <xdr:rowOff>55976</xdr:rowOff>
    </xdr:to>
    <xdr:sp macro="" textlink="">
      <xdr:nvSpPr>
        <xdr:cNvPr id="27" name="Rectangle 17">
          <a:extLst>
            <a:ext uri="{FF2B5EF4-FFF2-40B4-BE49-F238E27FC236}">
              <a16:creationId xmlns:a16="http://schemas.microsoft.com/office/drawing/2014/main" id="{00000000-0008-0000-0300-00001B000000}"/>
            </a:ext>
          </a:extLst>
        </xdr:cNvPr>
        <xdr:cNvSpPr>
          <a:spLocks noChangeArrowheads="1"/>
        </xdr:cNvSpPr>
      </xdr:nvSpPr>
      <xdr:spPr bwMode="auto">
        <a:xfrm>
          <a:off x="10691853" y="13967467"/>
          <a:ext cx="4538622" cy="288804"/>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Finanzierung, Investitionen &amp; Kontostand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88900</xdr:colOff>
      <xdr:row>10</xdr:row>
      <xdr:rowOff>114300</xdr:rowOff>
    </xdr:from>
    <xdr:to>
      <xdr:col>9</xdr:col>
      <xdr:colOff>31750</xdr:colOff>
      <xdr:row>25</xdr:row>
      <xdr:rowOff>0</xdr:rowOff>
    </xdr:to>
    <xdr:sp macro="" textlink="">
      <xdr:nvSpPr>
        <xdr:cNvPr id="2670125" name="Rectangle 1">
          <a:extLst>
            <a:ext uri="{FF2B5EF4-FFF2-40B4-BE49-F238E27FC236}">
              <a16:creationId xmlns:a16="http://schemas.microsoft.com/office/drawing/2014/main" id="{00000000-0008-0000-0400-00002DBE2800}"/>
            </a:ext>
          </a:extLst>
        </xdr:cNvPr>
        <xdr:cNvSpPr>
          <a:spLocks noChangeArrowheads="1"/>
        </xdr:cNvSpPr>
      </xdr:nvSpPr>
      <xdr:spPr bwMode="auto">
        <a:xfrm>
          <a:off x="88900" y="1682750"/>
          <a:ext cx="10153650" cy="1765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27</xdr:row>
      <xdr:rowOff>120650</xdr:rowOff>
    </xdr:from>
    <xdr:to>
      <xdr:col>5</xdr:col>
      <xdr:colOff>1117600</xdr:colOff>
      <xdr:row>43</xdr:row>
      <xdr:rowOff>25400</xdr:rowOff>
    </xdr:to>
    <xdr:sp macro="" textlink="">
      <xdr:nvSpPr>
        <xdr:cNvPr id="2670126" name="Rectangle 2">
          <a:extLst>
            <a:ext uri="{FF2B5EF4-FFF2-40B4-BE49-F238E27FC236}">
              <a16:creationId xmlns:a16="http://schemas.microsoft.com/office/drawing/2014/main" id="{00000000-0008-0000-0400-00002EBE2800}"/>
            </a:ext>
          </a:extLst>
        </xdr:cNvPr>
        <xdr:cNvSpPr>
          <a:spLocks noChangeArrowheads="1"/>
        </xdr:cNvSpPr>
      </xdr:nvSpPr>
      <xdr:spPr bwMode="auto">
        <a:xfrm>
          <a:off x="88900" y="3886200"/>
          <a:ext cx="47434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1123950</xdr:colOff>
      <xdr:row>27</xdr:row>
      <xdr:rowOff>120650</xdr:rowOff>
    </xdr:from>
    <xdr:to>
      <xdr:col>9</xdr:col>
      <xdr:colOff>57150</xdr:colOff>
      <xdr:row>43</xdr:row>
      <xdr:rowOff>25400</xdr:rowOff>
    </xdr:to>
    <xdr:sp macro="" textlink="">
      <xdr:nvSpPr>
        <xdr:cNvPr id="2670127" name="Rectangle 13">
          <a:extLst>
            <a:ext uri="{FF2B5EF4-FFF2-40B4-BE49-F238E27FC236}">
              <a16:creationId xmlns:a16="http://schemas.microsoft.com/office/drawing/2014/main" id="{00000000-0008-0000-0400-00002FBE2800}"/>
            </a:ext>
          </a:extLst>
        </xdr:cNvPr>
        <xdr:cNvSpPr>
          <a:spLocks noChangeArrowheads="1"/>
        </xdr:cNvSpPr>
      </xdr:nvSpPr>
      <xdr:spPr bwMode="auto">
        <a:xfrm>
          <a:off x="4838700" y="3886200"/>
          <a:ext cx="5429250" cy="20510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317500</xdr:colOff>
      <xdr:row>0</xdr:row>
      <xdr:rowOff>82550</xdr:rowOff>
    </xdr:from>
    <xdr:to>
      <xdr:col>9</xdr:col>
      <xdr:colOff>69850</xdr:colOff>
      <xdr:row>6</xdr:row>
      <xdr:rowOff>82550</xdr:rowOff>
    </xdr:to>
    <xdr:sp macro="" textlink="">
      <xdr:nvSpPr>
        <xdr:cNvPr id="2670128" name="Rectangle 15">
          <a:extLst>
            <a:ext uri="{FF2B5EF4-FFF2-40B4-BE49-F238E27FC236}">
              <a16:creationId xmlns:a16="http://schemas.microsoft.com/office/drawing/2014/main" id="{00000000-0008-0000-0400-000030BE2800}"/>
            </a:ext>
          </a:extLst>
        </xdr:cNvPr>
        <xdr:cNvSpPr>
          <a:spLocks noChangeArrowheads="1"/>
        </xdr:cNvSpPr>
      </xdr:nvSpPr>
      <xdr:spPr bwMode="auto">
        <a:xfrm>
          <a:off x="5168900" y="82550"/>
          <a:ext cx="51117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400050</xdr:colOff>
      <xdr:row>1</xdr:row>
      <xdr:rowOff>1906</xdr:rowOff>
    </xdr:from>
    <xdr:to>
      <xdr:col>7</xdr:col>
      <xdr:colOff>1727600</xdr:colOff>
      <xdr:row>1</xdr:row>
      <xdr:rowOff>236296</xdr:rowOff>
    </xdr:to>
    <xdr:sp macro="" textlink="">
      <xdr:nvSpPr>
        <xdr:cNvPr id="5136" name="Rectangle 16">
          <a:hlinkClick xmlns:r="http://schemas.openxmlformats.org/officeDocument/2006/relationships" r:id="rId1"/>
          <a:extLst>
            <a:ext uri="{FF2B5EF4-FFF2-40B4-BE49-F238E27FC236}">
              <a16:creationId xmlns:a16="http://schemas.microsoft.com/office/drawing/2014/main" id="{00000000-0008-0000-0400-000010140000}"/>
            </a:ext>
          </a:extLst>
        </xdr:cNvPr>
        <xdr:cNvSpPr>
          <a:spLocks noChangeArrowheads="1"/>
        </xdr:cNvSpPr>
      </xdr:nvSpPr>
      <xdr:spPr bwMode="auto">
        <a:xfrm>
          <a:off x="5018246" y="161926"/>
          <a:ext cx="2336091" cy="222084"/>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400050</xdr:colOff>
      <xdr:row>2</xdr:row>
      <xdr:rowOff>80328</xdr:rowOff>
    </xdr:from>
    <xdr:to>
      <xdr:col>7</xdr:col>
      <xdr:colOff>1727600</xdr:colOff>
      <xdr:row>4</xdr:row>
      <xdr:rowOff>2439</xdr:rowOff>
    </xdr:to>
    <xdr:sp macro="" textlink="">
      <xdr:nvSpPr>
        <xdr:cNvPr id="5137" name="Rectangle 17">
          <a:hlinkClick xmlns:r="http://schemas.openxmlformats.org/officeDocument/2006/relationships" r:id="rId2"/>
          <a:extLst>
            <a:ext uri="{FF2B5EF4-FFF2-40B4-BE49-F238E27FC236}">
              <a16:creationId xmlns:a16="http://schemas.microsoft.com/office/drawing/2014/main" id="{00000000-0008-0000-0400-000011140000}"/>
            </a:ext>
          </a:extLst>
        </xdr:cNvPr>
        <xdr:cNvSpPr>
          <a:spLocks noChangeArrowheads="1"/>
        </xdr:cNvSpPr>
      </xdr:nvSpPr>
      <xdr:spPr bwMode="auto">
        <a:xfrm>
          <a:off x="5018246" y="503397"/>
          <a:ext cx="2336091" cy="242024"/>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400050</xdr:colOff>
      <xdr:row>4</xdr:row>
      <xdr:rowOff>74613</xdr:rowOff>
    </xdr:from>
    <xdr:to>
      <xdr:col>7</xdr:col>
      <xdr:colOff>1727600</xdr:colOff>
      <xdr:row>5</xdr:row>
      <xdr:rowOff>139691</xdr:rowOff>
    </xdr:to>
    <xdr:sp macro="" textlink="">
      <xdr:nvSpPr>
        <xdr:cNvPr id="5138" name="Rectangle 18">
          <a:hlinkClick xmlns:r="http://schemas.openxmlformats.org/officeDocument/2006/relationships" r:id="rId3"/>
          <a:extLst>
            <a:ext uri="{FF2B5EF4-FFF2-40B4-BE49-F238E27FC236}">
              <a16:creationId xmlns:a16="http://schemas.microsoft.com/office/drawing/2014/main" id="{00000000-0008-0000-0400-000012140000}"/>
            </a:ext>
          </a:extLst>
        </xdr:cNvPr>
        <xdr:cNvSpPr>
          <a:spLocks noChangeArrowheads="1"/>
        </xdr:cNvSpPr>
      </xdr:nvSpPr>
      <xdr:spPr bwMode="auto">
        <a:xfrm>
          <a:off x="5018246" y="831057"/>
          <a:ext cx="2336091" cy="238125"/>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7</xdr:col>
      <xdr:colOff>1780698</xdr:colOff>
      <xdr:row>1</xdr:row>
      <xdr:rowOff>1906</xdr:rowOff>
    </xdr:from>
    <xdr:to>
      <xdr:col>9</xdr:col>
      <xdr:colOff>57063</xdr:colOff>
      <xdr:row>1</xdr:row>
      <xdr:rowOff>236296</xdr:rowOff>
    </xdr:to>
    <xdr:sp macro="" textlink="">
      <xdr:nvSpPr>
        <xdr:cNvPr id="5139" name="Rectangle 19">
          <a:hlinkClick xmlns:r="http://schemas.openxmlformats.org/officeDocument/2006/relationships" r:id="rId4"/>
          <a:extLst>
            <a:ext uri="{FF2B5EF4-FFF2-40B4-BE49-F238E27FC236}">
              <a16:creationId xmlns:a16="http://schemas.microsoft.com/office/drawing/2014/main" id="{00000000-0008-0000-0400-000013140000}"/>
            </a:ext>
          </a:extLst>
        </xdr:cNvPr>
        <xdr:cNvSpPr>
          <a:spLocks noChangeArrowheads="1"/>
        </xdr:cNvSpPr>
      </xdr:nvSpPr>
      <xdr:spPr bwMode="auto">
        <a:xfrm>
          <a:off x="7426642" y="161926"/>
          <a:ext cx="2380289" cy="222084"/>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75000"/>
                  <a:lumOff val="25000"/>
                </a:schemeClr>
              </a:solidFill>
              <a:latin typeface="Arial"/>
              <a:cs typeface="Arial"/>
            </a:rPr>
            <a:t>4.) Bestimmung Kapitalbedarfs</a:t>
          </a:r>
        </a:p>
      </xdr:txBody>
    </xdr:sp>
    <xdr:clientData/>
  </xdr:twoCellAnchor>
  <xdr:twoCellAnchor>
    <xdr:from>
      <xdr:col>7</xdr:col>
      <xdr:colOff>1780698</xdr:colOff>
      <xdr:row>2</xdr:row>
      <xdr:rowOff>80328</xdr:rowOff>
    </xdr:from>
    <xdr:to>
      <xdr:col>9</xdr:col>
      <xdr:colOff>57063</xdr:colOff>
      <xdr:row>4</xdr:row>
      <xdr:rowOff>2439</xdr:rowOff>
    </xdr:to>
    <xdr:sp macro="" textlink="">
      <xdr:nvSpPr>
        <xdr:cNvPr id="5140" name="Rectangle 20">
          <a:hlinkClick xmlns:r="http://schemas.openxmlformats.org/officeDocument/2006/relationships" r:id="rId5"/>
          <a:extLst>
            <a:ext uri="{FF2B5EF4-FFF2-40B4-BE49-F238E27FC236}">
              <a16:creationId xmlns:a16="http://schemas.microsoft.com/office/drawing/2014/main" id="{00000000-0008-0000-0400-000014140000}"/>
            </a:ext>
          </a:extLst>
        </xdr:cNvPr>
        <xdr:cNvSpPr>
          <a:spLocks noChangeArrowheads="1"/>
        </xdr:cNvSpPr>
      </xdr:nvSpPr>
      <xdr:spPr bwMode="auto">
        <a:xfrm>
          <a:off x="7426642" y="503397"/>
          <a:ext cx="2380289" cy="242024"/>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7</xdr:col>
      <xdr:colOff>1780698</xdr:colOff>
      <xdr:row>4</xdr:row>
      <xdr:rowOff>74613</xdr:rowOff>
    </xdr:from>
    <xdr:to>
      <xdr:col>9</xdr:col>
      <xdr:colOff>57063</xdr:colOff>
      <xdr:row>5</xdr:row>
      <xdr:rowOff>139691</xdr:rowOff>
    </xdr:to>
    <xdr:sp macro="" textlink="">
      <xdr:nvSpPr>
        <xdr:cNvPr id="5141" name="Rectangle 21">
          <a:hlinkClick xmlns:r="http://schemas.openxmlformats.org/officeDocument/2006/relationships" r:id="rId6"/>
          <a:extLst>
            <a:ext uri="{FF2B5EF4-FFF2-40B4-BE49-F238E27FC236}">
              <a16:creationId xmlns:a16="http://schemas.microsoft.com/office/drawing/2014/main" id="{00000000-0008-0000-0400-000015140000}"/>
            </a:ext>
          </a:extLst>
        </xdr:cNvPr>
        <xdr:cNvSpPr>
          <a:spLocks noChangeArrowheads="1"/>
        </xdr:cNvSpPr>
      </xdr:nvSpPr>
      <xdr:spPr bwMode="auto">
        <a:xfrm>
          <a:off x="7426642" y="831057"/>
          <a:ext cx="2380289" cy="238125"/>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97156</xdr:colOff>
      <xdr:row>47</xdr:row>
      <xdr:rowOff>35719</xdr:rowOff>
    </xdr:from>
    <xdr:to>
      <xdr:col>5</xdr:col>
      <xdr:colOff>1103527</xdr:colOff>
      <xdr:row>48</xdr:row>
      <xdr:rowOff>110694</xdr:rowOff>
    </xdr:to>
    <xdr:sp macro="" textlink="">
      <xdr:nvSpPr>
        <xdr:cNvPr id="5144" name="Rectangle 24">
          <a:extLst>
            <a:ext uri="{FF2B5EF4-FFF2-40B4-BE49-F238E27FC236}">
              <a16:creationId xmlns:a16="http://schemas.microsoft.com/office/drawing/2014/main" id="{00000000-0008-0000-0400-000018140000}"/>
            </a:ext>
          </a:extLst>
        </xdr:cNvPr>
        <xdr:cNvSpPr>
          <a:spLocks noChangeArrowheads="1"/>
        </xdr:cNvSpPr>
      </xdr:nvSpPr>
      <xdr:spPr bwMode="auto">
        <a:xfrm>
          <a:off x="89536" y="6667500"/>
          <a:ext cx="4208620" cy="260497"/>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twoCellAnchor editAs="oneCell">
    <xdr:from>
      <xdr:col>9</xdr:col>
      <xdr:colOff>736600</xdr:colOff>
      <xdr:row>0</xdr:row>
      <xdr:rowOff>158750</xdr:rowOff>
    </xdr:from>
    <xdr:to>
      <xdr:col>11</xdr:col>
      <xdr:colOff>12700</xdr:colOff>
      <xdr:row>4</xdr:row>
      <xdr:rowOff>82550</xdr:rowOff>
    </xdr:to>
    <xdr:pic>
      <xdr:nvPicPr>
        <xdr:cNvPr id="2670137" name="Picture 81">
          <a:hlinkClick xmlns:r="http://schemas.openxmlformats.org/officeDocument/2006/relationships" r:id="rId7"/>
          <a:extLst>
            <a:ext uri="{FF2B5EF4-FFF2-40B4-BE49-F238E27FC236}">
              <a16:creationId xmlns:a16="http://schemas.microsoft.com/office/drawing/2014/main" id="{00000000-0008-0000-0400-000039BE28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47400" y="158750"/>
          <a:ext cx="11938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48</xdr:row>
      <xdr:rowOff>114300</xdr:rowOff>
    </xdr:from>
    <xdr:to>
      <xdr:col>5</xdr:col>
      <xdr:colOff>1079500</xdr:colOff>
      <xdr:row>65</xdr:row>
      <xdr:rowOff>19050</xdr:rowOff>
    </xdr:to>
    <xdr:graphicFrame macro="">
      <xdr:nvGraphicFramePr>
        <xdr:cNvPr id="2670138" name="Diagramm 1">
          <a:extLst>
            <a:ext uri="{FF2B5EF4-FFF2-40B4-BE49-F238E27FC236}">
              <a16:creationId xmlns:a16="http://schemas.microsoft.com/office/drawing/2014/main" id="{00000000-0008-0000-0400-00003ABE2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88900</xdr:colOff>
      <xdr:row>48</xdr:row>
      <xdr:rowOff>133350</xdr:rowOff>
    </xdr:from>
    <xdr:to>
      <xdr:col>9</xdr:col>
      <xdr:colOff>120650</xdr:colOff>
      <xdr:row>64</xdr:row>
      <xdr:rowOff>152400</xdr:rowOff>
    </xdr:to>
    <xdr:graphicFrame macro="">
      <xdr:nvGraphicFramePr>
        <xdr:cNvPr id="2670139" name="Diagramm 3">
          <a:extLst>
            <a:ext uri="{FF2B5EF4-FFF2-40B4-BE49-F238E27FC236}">
              <a16:creationId xmlns:a16="http://schemas.microsoft.com/office/drawing/2014/main" id="{00000000-0008-0000-0400-00003BBE2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81597</xdr:colOff>
      <xdr:row>47</xdr:row>
      <xdr:rowOff>35719</xdr:rowOff>
    </xdr:from>
    <xdr:to>
      <xdr:col>9</xdr:col>
      <xdr:colOff>149224</xdr:colOff>
      <xdr:row>48</xdr:row>
      <xdr:rowOff>116944</xdr:rowOff>
    </xdr:to>
    <xdr:sp macro="" textlink="">
      <xdr:nvSpPr>
        <xdr:cNvPr id="20" name="Rectangle 24">
          <a:extLst>
            <a:ext uri="{FF2B5EF4-FFF2-40B4-BE49-F238E27FC236}">
              <a16:creationId xmlns:a16="http://schemas.microsoft.com/office/drawing/2014/main" id="{00000000-0008-0000-0400-000014000000}"/>
            </a:ext>
          </a:extLst>
        </xdr:cNvPr>
        <xdr:cNvSpPr>
          <a:spLocks noChangeArrowheads="1"/>
        </xdr:cNvSpPr>
      </xdr:nvSpPr>
      <xdr:spPr bwMode="auto">
        <a:xfrm>
          <a:off x="4409122" y="6667500"/>
          <a:ext cx="5187315" cy="258116"/>
        </a:xfrm>
        <a:prstGeom prst="rect">
          <a:avLst/>
        </a:prstGeom>
        <a:solidFill>
          <a:srgbClr val="009CDE"/>
        </a:solidFill>
        <a:ln>
          <a:noFill/>
        </a:ln>
        <a:effectLst/>
        <a:extLst/>
      </xdr:spPr>
      <xdr:txBody>
        <a:bodyPr vertOverflow="clip" wrap="square" lIns="36576" tIns="27432" rIns="36576" bIns="0" anchor="t" upright="1"/>
        <a:lstStyle/>
        <a:p>
          <a:pPr algn="ctr" rtl="0">
            <a:defRPr sz="1000"/>
          </a:pPr>
          <a:r>
            <a:rPr lang="de-DE" sz="1400" b="0" i="0" u="none" strike="noStrike" baseline="0">
              <a:solidFill>
                <a:srgbClr val="FFFFFF"/>
              </a:solidFill>
              <a:latin typeface="Tahoma"/>
              <a:cs typeface="Tahoma"/>
            </a:rPr>
            <a:t>Grafik notwendige Finanzierung (EK/FK)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88900</xdr:colOff>
      <xdr:row>19</xdr:row>
      <xdr:rowOff>114300</xdr:rowOff>
    </xdr:from>
    <xdr:to>
      <xdr:col>9</xdr:col>
      <xdr:colOff>31750</xdr:colOff>
      <xdr:row>44</xdr:row>
      <xdr:rowOff>38100</xdr:rowOff>
    </xdr:to>
    <xdr:sp macro="" textlink="">
      <xdr:nvSpPr>
        <xdr:cNvPr id="2454408" name="Rectangle 1">
          <a:extLst>
            <a:ext uri="{FF2B5EF4-FFF2-40B4-BE49-F238E27FC236}">
              <a16:creationId xmlns:a16="http://schemas.microsoft.com/office/drawing/2014/main" id="{00000000-0008-0000-0500-000088732500}"/>
            </a:ext>
          </a:extLst>
        </xdr:cNvPr>
        <xdr:cNvSpPr>
          <a:spLocks noChangeArrowheads="1"/>
        </xdr:cNvSpPr>
      </xdr:nvSpPr>
      <xdr:spPr bwMode="auto">
        <a:xfrm>
          <a:off x="88900" y="2990850"/>
          <a:ext cx="6140450" cy="3556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552450</xdr:colOff>
      <xdr:row>0</xdr:row>
      <xdr:rowOff>114300</xdr:rowOff>
    </xdr:from>
    <xdr:to>
      <xdr:col>14</xdr:col>
      <xdr:colOff>38100</xdr:colOff>
      <xdr:row>6</xdr:row>
      <xdr:rowOff>114300</xdr:rowOff>
    </xdr:to>
    <xdr:sp macro="" textlink="">
      <xdr:nvSpPr>
        <xdr:cNvPr id="2454409" name="Rectangle 2">
          <a:extLst>
            <a:ext uri="{FF2B5EF4-FFF2-40B4-BE49-F238E27FC236}">
              <a16:creationId xmlns:a16="http://schemas.microsoft.com/office/drawing/2014/main" id="{00000000-0008-0000-0500-000089732500}"/>
            </a:ext>
          </a:extLst>
        </xdr:cNvPr>
        <xdr:cNvSpPr>
          <a:spLocks noChangeArrowheads="1"/>
        </xdr:cNvSpPr>
      </xdr:nvSpPr>
      <xdr:spPr bwMode="auto">
        <a:xfrm>
          <a:off x="4083050" y="114300"/>
          <a:ext cx="55943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5</xdr:col>
      <xdr:colOff>659448</xdr:colOff>
      <xdr:row>1</xdr:row>
      <xdr:rowOff>36671</xdr:rowOff>
    </xdr:from>
    <xdr:to>
      <xdr:col>11</xdr:col>
      <xdr:colOff>35001</xdr:colOff>
      <xdr:row>2</xdr:row>
      <xdr:rowOff>2259</xdr:rowOff>
    </xdr:to>
    <xdr:sp macro="" textlink="">
      <xdr:nvSpPr>
        <xdr:cNvPr id="7171" name="Rectangle 3">
          <a:hlinkClick xmlns:r="http://schemas.openxmlformats.org/officeDocument/2006/relationships" r:id="rId1"/>
          <a:extLst>
            <a:ext uri="{FF2B5EF4-FFF2-40B4-BE49-F238E27FC236}">
              <a16:creationId xmlns:a16="http://schemas.microsoft.com/office/drawing/2014/main" id="{00000000-0008-0000-0500-0000031C0000}"/>
            </a:ext>
          </a:extLst>
        </xdr:cNvPr>
        <xdr:cNvSpPr>
          <a:spLocks noChangeArrowheads="1"/>
        </xdr:cNvSpPr>
      </xdr:nvSpPr>
      <xdr:spPr bwMode="auto">
        <a:xfrm>
          <a:off x="3981927" y="188119"/>
          <a:ext cx="2537945" cy="230981"/>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5</xdr:col>
      <xdr:colOff>659448</xdr:colOff>
      <xdr:row>2</xdr:row>
      <xdr:rowOff>102711</xdr:rowOff>
    </xdr:from>
    <xdr:to>
      <xdr:col>11</xdr:col>
      <xdr:colOff>35001</xdr:colOff>
      <xdr:row>4</xdr:row>
      <xdr:rowOff>22068</xdr:rowOff>
    </xdr:to>
    <xdr:sp macro="" textlink="">
      <xdr:nvSpPr>
        <xdr:cNvPr id="7172" name="Rectangle 4">
          <a:hlinkClick xmlns:r="http://schemas.openxmlformats.org/officeDocument/2006/relationships" r:id="rId2"/>
          <a:extLst>
            <a:ext uri="{FF2B5EF4-FFF2-40B4-BE49-F238E27FC236}">
              <a16:creationId xmlns:a16="http://schemas.microsoft.com/office/drawing/2014/main" id="{00000000-0008-0000-0500-0000041C0000}"/>
            </a:ext>
          </a:extLst>
        </xdr:cNvPr>
        <xdr:cNvSpPr>
          <a:spLocks noChangeArrowheads="1"/>
        </xdr:cNvSpPr>
      </xdr:nvSpPr>
      <xdr:spPr bwMode="auto">
        <a:xfrm>
          <a:off x="3981927" y="529590"/>
          <a:ext cx="2537945" cy="24202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5</xdr:col>
      <xdr:colOff>659448</xdr:colOff>
      <xdr:row>4</xdr:row>
      <xdr:rowOff>133508</xdr:rowOff>
    </xdr:from>
    <xdr:to>
      <xdr:col>11</xdr:col>
      <xdr:colOff>35001</xdr:colOff>
      <xdr:row>6</xdr:row>
      <xdr:rowOff>37077</xdr:rowOff>
    </xdr:to>
    <xdr:sp macro="" textlink="">
      <xdr:nvSpPr>
        <xdr:cNvPr id="7173" name="Rectangle 5">
          <a:hlinkClick xmlns:r="http://schemas.openxmlformats.org/officeDocument/2006/relationships" r:id="rId3"/>
          <a:extLst>
            <a:ext uri="{FF2B5EF4-FFF2-40B4-BE49-F238E27FC236}">
              <a16:creationId xmlns:a16="http://schemas.microsoft.com/office/drawing/2014/main" id="{00000000-0008-0000-0500-0000051C0000}"/>
            </a:ext>
          </a:extLst>
        </xdr:cNvPr>
        <xdr:cNvSpPr>
          <a:spLocks noChangeArrowheads="1"/>
        </xdr:cNvSpPr>
      </xdr:nvSpPr>
      <xdr:spPr bwMode="auto">
        <a:xfrm>
          <a:off x="3981927" y="889952"/>
          <a:ext cx="2537945" cy="230442"/>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11</xdr:col>
      <xdr:colOff>99695</xdr:colOff>
      <xdr:row>1</xdr:row>
      <xdr:rowOff>36671</xdr:rowOff>
    </xdr:from>
    <xdr:to>
      <xdr:col>13</xdr:col>
      <xdr:colOff>859436</xdr:colOff>
      <xdr:row>2</xdr:row>
      <xdr:rowOff>2259</xdr:rowOff>
    </xdr:to>
    <xdr:sp macro="" textlink="">
      <xdr:nvSpPr>
        <xdr:cNvPr id="7174" name="Rectangle 6">
          <a:hlinkClick xmlns:r="http://schemas.openxmlformats.org/officeDocument/2006/relationships" r:id="rId4"/>
          <a:extLst>
            <a:ext uri="{FF2B5EF4-FFF2-40B4-BE49-F238E27FC236}">
              <a16:creationId xmlns:a16="http://schemas.microsoft.com/office/drawing/2014/main" id="{00000000-0008-0000-0500-0000061C0000}"/>
            </a:ext>
          </a:extLst>
        </xdr:cNvPr>
        <xdr:cNvSpPr>
          <a:spLocks noChangeArrowheads="1"/>
        </xdr:cNvSpPr>
      </xdr:nvSpPr>
      <xdr:spPr bwMode="auto">
        <a:xfrm>
          <a:off x="6586538" y="188119"/>
          <a:ext cx="2565562" cy="23098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11</xdr:col>
      <xdr:colOff>97790</xdr:colOff>
      <xdr:row>2</xdr:row>
      <xdr:rowOff>102711</xdr:rowOff>
    </xdr:from>
    <xdr:to>
      <xdr:col>13</xdr:col>
      <xdr:colOff>831554</xdr:colOff>
      <xdr:row>4</xdr:row>
      <xdr:rowOff>22068</xdr:rowOff>
    </xdr:to>
    <xdr:sp macro="" textlink="">
      <xdr:nvSpPr>
        <xdr:cNvPr id="7175" name="Rectangle 7">
          <a:hlinkClick xmlns:r="http://schemas.openxmlformats.org/officeDocument/2006/relationships" r:id="rId5"/>
          <a:extLst>
            <a:ext uri="{FF2B5EF4-FFF2-40B4-BE49-F238E27FC236}">
              <a16:creationId xmlns:a16="http://schemas.microsoft.com/office/drawing/2014/main" id="{00000000-0008-0000-0500-0000071C0000}"/>
            </a:ext>
          </a:extLst>
        </xdr:cNvPr>
        <xdr:cNvSpPr>
          <a:spLocks noChangeArrowheads="1"/>
        </xdr:cNvSpPr>
      </xdr:nvSpPr>
      <xdr:spPr bwMode="auto">
        <a:xfrm>
          <a:off x="6584633" y="529590"/>
          <a:ext cx="2540802" cy="24202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85000"/>
                  <a:lumOff val="15000"/>
                </a:schemeClr>
              </a:solidFill>
              <a:latin typeface="Arial"/>
              <a:cs typeface="Arial"/>
            </a:rPr>
            <a:t>5.) Rentabilität (GuV)</a:t>
          </a:r>
        </a:p>
      </xdr:txBody>
    </xdr:sp>
    <xdr:clientData/>
  </xdr:twoCellAnchor>
  <xdr:twoCellAnchor>
    <xdr:from>
      <xdr:col>11</xdr:col>
      <xdr:colOff>99695</xdr:colOff>
      <xdr:row>4</xdr:row>
      <xdr:rowOff>132238</xdr:rowOff>
    </xdr:from>
    <xdr:to>
      <xdr:col>13</xdr:col>
      <xdr:colOff>859436</xdr:colOff>
      <xdr:row>6</xdr:row>
      <xdr:rowOff>36562</xdr:rowOff>
    </xdr:to>
    <xdr:sp macro="" textlink="">
      <xdr:nvSpPr>
        <xdr:cNvPr id="7176" name="Rectangle 8">
          <a:hlinkClick xmlns:r="http://schemas.openxmlformats.org/officeDocument/2006/relationships" r:id="rId6"/>
          <a:extLst>
            <a:ext uri="{FF2B5EF4-FFF2-40B4-BE49-F238E27FC236}">
              <a16:creationId xmlns:a16="http://schemas.microsoft.com/office/drawing/2014/main" id="{00000000-0008-0000-0500-0000081C0000}"/>
            </a:ext>
          </a:extLst>
        </xdr:cNvPr>
        <xdr:cNvSpPr>
          <a:spLocks noChangeArrowheads="1"/>
        </xdr:cNvSpPr>
      </xdr:nvSpPr>
      <xdr:spPr bwMode="auto">
        <a:xfrm>
          <a:off x="6586538" y="882332"/>
          <a:ext cx="2565562" cy="237699"/>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6.) Grafiken &amp; Tabellen</a:t>
          </a:r>
        </a:p>
      </xdr:txBody>
    </xdr:sp>
    <xdr:clientData/>
  </xdr:twoCellAnchor>
  <xdr:twoCellAnchor>
    <xdr:from>
      <xdr:col>0</xdr:col>
      <xdr:colOff>76200</xdr:colOff>
      <xdr:row>46</xdr:row>
      <xdr:rowOff>114300</xdr:rowOff>
    </xdr:from>
    <xdr:to>
      <xdr:col>9</xdr:col>
      <xdr:colOff>19050</xdr:colOff>
      <xdr:row>57</xdr:row>
      <xdr:rowOff>76200</xdr:rowOff>
    </xdr:to>
    <xdr:sp macro="" textlink="">
      <xdr:nvSpPr>
        <xdr:cNvPr id="2454416" name="Rectangle 9">
          <a:extLst>
            <a:ext uri="{FF2B5EF4-FFF2-40B4-BE49-F238E27FC236}">
              <a16:creationId xmlns:a16="http://schemas.microsoft.com/office/drawing/2014/main" id="{00000000-0008-0000-0500-000090732500}"/>
            </a:ext>
          </a:extLst>
        </xdr:cNvPr>
        <xdr:cNvSpPr>
          <a:spLocks noChangeArrowheads="1"/>
        </xdr:cNvSpPr>
      </xdr:nvSpPr>
      <xdr:spPr bwMode="auto">
        <a:xfrm>
          <a:off x="76200" y="6978650"/>
          <a:ext cx="6140450" cy="17081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14</xdr:col>
      <xdr:colOff>520700</xdr:colOff>
      <xdr:row>1</xdr:row>
      <xdr:rowOff>12700</xdr:rowOff>
    </xdr:from>
    <xdr:to>
      <xdr:col>15</xdr:col>
      <xdr:colOff>819150</xdr:colOff>
      <xdr:row>4</xdr:row>
      <xdr:rowOff>95250</xdr:rowOff>
    </xdr:to>
    <xdr:pic>
      <xdr:nvPicPr>
        <xdr:cNvPr id="2454418" name="Picture 45">
          <a:hlinkClick xmlns:r="http://schemas.openxmlformats.org/officeDocument/2006/relationships" r:id="rId7"/>
          <a:extLst>
            <a:ext uri="{FF2B5EF4-FFF2-40B4-BE49-F238E27FC236}">
              <a16:creationId xmlns:a16="http://schemas.microsoft.com/office/drawing/2014/main" id="{00000000-0008-0000-0500-0000927325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60000" y="171450"/>
          <a:ext cx="1187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374650</xdr:colOff>
      <xdr:row>19</xdr:row>
      <xdr:rowOff>120650</xdr:rowOff>
    </xdr:from>
    <xdr:to>
      <xdr:col>16</xdr:col>
      <xdr:colOff>57150</xdr:colOff>
      <xdr:row>61</xdr:row>
      <xdr:rowOff>44450</xdr:rowOff>
    </xdr:to>
    <xdr:sp macro="" textlink="">
      <xdr:nvSpPr>
        <xdr:cNvPr id="2454419" name="Rectangle 1">
          <a:extLst>
            <a:ext uri="{FF2B5EF4-FFF2-40B4-BE49-F238E27FC236}">
              <a16:creationId xmlns:a16="http://schemas.microsoft.com/office/drawing/2014/main" id="{00000000-0008-0000-0500-000093732500}"/>
            </a:ext>
          </a:extLst>
        </xdr:cNvPr>
        <xdr:cNvSpPr>
          <a:spLocks noChangeArrowheads="1"/>
        </xdr:cNvSpPr>
      </xdr:nvSpPr>
      <xdr:spPr bwMode="auto">
        <a:xfrm>
          <a:off x="6572250" y="2997200"/>
          <a:ext cx="4902200" cy="6210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355600</xdr:colOff>
      <xdr:row>63</xdr:row>
      <xdr:rowOff>114300</xdr:rowOff>
    </xdr:from>
    <xdr:to>
      <xdr:col>16</xdr:col>
      <xdr:colOff>19050</xdr:colOff>
      <xdr:row>69</xdr:row>
      <xdr:rowOff>95250</xdr:rowOff>
    </xdr:to>
    <xdr:sp macro="" textlink="">
      <xdr:nvSpPr>
        <xdr:cNvPr id="2454420" name="Rectangle 9">
          <a:extLst>
            <a:ext uri="{FF2B5EF4-FFF2-40B4-BE49-F238E27FC236}">
              <a16:creationId xmlns:a16="http://schemas.microsoft.com/office/drawing/2014/main" id="{00000000-0008-0000-0500-000094732500}"/>
            </a:ext>
          </a:extLst>
        </xdr:cNvPr>
        <xdr:cNvSpPr>
          <a:spLocks noChangeArrowheads="1"/>
        </xdr:cNvSpPr>
      </xdr:nvSpPr>
      <xdr:spPr bwMode="auto">
        <a:xfrm>
          <a:off x="6553200" y="9594850"/>
          <a:ext cx="4883150" cy="8636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333300" mc:Ignorable="a14" a14:legacySpreadsheetColorIndex="59">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10</xdr:row>
      <xdr:rowOff>120650</xdr:rowOff>
    </xdr:from>
    <xdr:to>
      <xdr:col>13</xdr:col>
      <xdr:colOff>260350</xdr:colOff>
      <xdr:row>17</xdr:row>
      <xdr:rowOff>25400</xdr:rowOff>
    </xdr:to>
    <xdr:sp macro="" textlink="">
      <xdr:nvSpPr>
        <xdr:cNvPr id="2454424" name="Rectangle 52">
          <a:extLst>
            <a:ext uri="{FF2B5EF4-FFF2-40B4-BE49-F238E27FC236}">
              <a16:creationId xmlns:a16="http://schemas.microsoft.com/office/drawing/2014/main" id="{00000000-0008-0000-0500-000098732500}"/>
            </a:ext>
          </a:extLst>
        </xdr:cNvPr>
        <xdr:cNvSpPr>
          <a:spLocks noChangeArrowheads="1"/>
        </xdr:cNvSpPr>
      </xdr:nvSpPr>
      <xdr:spPr bwMode="auto">
        <a:xfrm>
          <a:off x="95250" y="1701800"/>
          <a:ext cx="8915400" cy="882650"/>
        </a:xfrm>
        <a:prstGeom prst="rect">
          <a:avLst/>
        </a:prstGeom>
        <a:solidFill>
          <a:srgbClr xmlns:mc="http://schemas.openxmlformats.org/markup-compatibility/2006" xmlns:a14="http://schemas.microsoft.com/office/drawing/2010/main" val="333300" mc:Ignorable="a14" a14:legacySpreadsheetColorIndex="59">
            <a:alpha val="10196"/>
          </a:srgbClr>
        </a:solidFill>
        <a:ln w="9525">
          <a:solidFill>
            <a:srgbClr xmlns:mc="http://schemas.openxmlformats.org/markup-compatibility/2006" xmlns:a14="http://schemas.microsoft.com/office/drawing/2010/main" val="969696" mc:Ignorable="a14" a14:legacySpreadsheetColorIndex="55"/>
          </a:solidFill>
          <a:prstDash val="sysDot"/>
          <a:miter lim="800000"/>
          <a:headEnd/>
          <a:tailEnd/>
        </a:ln>
      </xdr:spPr>
    </xdr:sp>
    <xdr:clientData/>
  </xdr:twoCellAnchor>
  <xdr:twoCellAnchor>
    <xdr:from>
      <xdr:col>16</xdr:col>
      <xdr:colOff>336550</xdr:colOff>
      <xdr:row>43</xdr:row>
      <xdr:rowOff>0</xdr:rowOff>
    </xdr:from>
    <xdr:to>
      <xdr:col>20</xdr:col>
      <xdr:colOff>361950</xdr:colOff>
      <xdr:row>47</xdr:row>
      <xdr:rowOff>19050</xdr:rowOff>
    </xdr:to>
    <xdr:sp macro="" textlink="">
      <xdr:nvSpPr>
        <xdr:cNvPr id="2454425" name="Rectangle 1">
          <a:extLst>
            <a:ext uri="{FF2B5EF4-FFF2-40B4-BE49-F238E27FC236}">
              <a16:creationId xmlns:a16="http://schemas.microsoft.com/office/drawing/2014/main" id="{00000000-0008-0000-0500-000099732500}"/>
            </a:ext>
          </a:extLst>
        </xdr:cNvPr>
        <xdr:cNvSpPr>
          <a:spLocks noChangeArrowheads="1"/>
        </xdr:cNvSpPr>
      </xdr:nvSpPr>
      <xdr:spPr bwMode="auto">
        <a:xfrm>
          <a:off x="11753850" y="6318250"/>
          <a:ext cx="3467100" cy="742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565150</xdr:colOff>
      <xdr:row>0</xdr:row>
      <xdr:rowOff>139700</xdr:rowOff>
    </xdr:from>
    <xdr:to>
      <xdr:col>12</xdr:col>
      <xdr:colOff>596900</xdr:colOff>
      <xdr:row>6</xdr:row>
      <xdr:rowOff>139700</xdr:rowOff>
    </xdr:to>
    <xdr:sp macro="" textlink="">
      <xdr:nvSpPr>
        <xdr:cNvPr id="2707087" name="Rectangle 14">
          <a:extLst>
            <a:ext uri="{FF2B5EF4-FFF2-40B4-BE49-F238E27FC236}">
              <a16:creationId xmlns:a16="http://schemas.microsoft.com/office/drawing/2014/main" id="{00000000-0008-0000-0600-00008F4E2900}"/>
            </a:ext>
          </a:extLst>
        </xdr:cNvPr>
        <xdr:cNvSpPr>
          <a:spLocks noChangeArrowheads="1"/>
        </xdr:cNvSpPr>
      </xdr:nvSpPr>
      <xdr:spPr bwMode="auto">
        <a:xfrm>
          <a:off x="3251200" y="139700"/>
          <a:ext cx="5289550" cy="1047750"/>
        </a:xfrm>
        <a:prstGeom prst="rect">
          <a:avLst/>
        </a:prstGeom>
        <a:solidFill>
          <a:srgbClr val="D9D9D9">
            <a:alpha val="49019"/>
          </a:srgbClr>
        </a:solidFill>
        <a:ln w="9525">
          <a:solidFill>
            <a:srgbClr val="D9D9D9"/>
          </a:solidFill>
          <a:prstDash val="sysDot"/>
          <a:miter lim="800000"/>
          <a:headEnd/>
          <a:tailEnd/>
        </a:ln>
      </xdr:spPr>
    </xdr:sp>
    <xdr:clientData/>
  </xdr:twoCellAnchor>
  <xdr:twoCellAnchor>
    <xdr:from>
      <xdr:col>6</xdr:col>
      <xdr:colOff>678020</xdr:colOff>
      <xdr:row>1</xdr:row>
      <xdr:rowOff>35719</xdr:rowOff>
    </xdr:from>
    <xdr:to>
      <xdr:col>9</xdr:col>
      <xdr:colOff>1482859</xdr:colOff>
      <xdr:row>2</xdr:row>
      <xdr:rowOff>34164</xdr:rowOff>
    </xdr:to>
    <xdr:sp macro="" textlink="">
      <xdr:nvSpPr>
        <xdr:cNvPr id="8207" name="Rectangle 15">
          <a:hlinkClick xmlns:r="http://schemas.openxmlformats.org/officeDocument/2006/relationships" r:id="rId1"/>
          <a:extLst>
            <a:ext uri="{FF2B5EF4-FFF2-40B4-BE49-F238E27FC236}">
              <a16:creationId xmlns:a16="http://schemas.microsoft.com/office/drawing/2014/main" id="{00000000-0008-0000-0600-00000F200000}"/>
            </a:ext>
          </a:extLst>
        </xdr:cNvPr>
        <xdr:cNvSpPr>
          <a:spLocks noChangeArrowheads="1"/>
        </xdr:cNvSpPr>
      </xdr:nvSpPr>
      <xdr:spPr bwMode="auto">
        <a:xfrm>
          <a:off x="3190874" y="202407"/>
          <a:ext cx="2296047" cy="240802"/>
        </a:xfrm>
        <a:prstGeom prst="rect">
          <a:avLst/>
        </a:prstGeom>
        <a:solidFill>
          <a:srgbClr xmlns:mc="http://schemas.openxmlformats.org/markup-compatibility/2006" xmlns:a14="http://schemas.microsoft.com/office/drawing/2010/main" val="95BC1A" mc:Ignorable="a14" a14:legacySpreadsheetColorIndex="45"/>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1.) Anfangsinvestitionen</a:t>
          </a:r>
        </a:p>
      </xdr:txBody>
    </xdr:sp>
    <xdr:clientData/>
  </xdr:twoCellAnchor>
  <xdr:twoCellAnchor>
    <xdr:from>
      <xdr:col>6</xdr:col>
      <xdr:colOff>678020</xdr:colOff>
      <xdr:row>2</xdr:row>
      <xdr:rowOff>144304</xdr:rowOff>
    </xdr:from>
    <xdr:to>
      <xdr:col>9</xdr:col>
      <xdr:colOff>1482859</xdr:colOff>
      <xdr:row>4</xdr:row>
      <xdr:rowOff>60408</xdr:rowOff>
    </xdr:to>
    <xdr:sp macro="" textlink="">
      <xdr:nvSpPr>
        <xdr:cNvPr id="8208" name="Rectangle 16">
          <a:hlinkClick xmlns:r="http://schemas.openxmlformats.org/officeDocument/2006/relationships" r:id="rId2"/>
          <a:extLst>
            <a:ext uri="{FF2B5EF4-FFF2-40B4-BE49-F238E27FC236}">
              <a16:creationId xmlns:a16="http://schemas.microsoft.com/office/drawing/2014/main" id="{00000000-0008-0000-0600-000010200000}"/>
            </a:ext>
          </a:extLst>
        </xdr:cNvPr>
        <xdr:cNvSpPr>
          <a:spLocks noChangeArrowheads="1"/>
        </xdr:cNvSpPr>
      </xdr:nvSpPr>
      <xdr:spPr bwMode="auto">
        <a:xfrm>
          <a:off x="3190874" y="553403"/>
          <a:ext cx="2296047" cy="257401"/>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2.) Gewinn- und Verlustrechnung</a:t>
          </a:r>
        </a:p>
      </xdr:txBody>
    </xdr:sp>
    <xdr:clientData/>
  </xdr:twoCellAnchor>
  <xdr:twoCellAnchor>
    <xdr:from>
      <xdr:col>6</xdr:col>
      <xdr:colOff>678020</xdr:colOff>
      <xdr:row>4</xdr:row>
      <xdr:rowOff>136684</xdr:rowOff>
    </xdr:from>
    <xdr:to>
      <xdr:col>9</xdr:col>
      <xdr:colOff>1482859</xdr:colOff>
      <xdr:row>6</xdr:row>
      <xdr:rowOff>35889</xdr:rowOff>
    </xdr:to>
    <xdr:sp macro="" textlink="">
      <xdr:nvSpPr>
        <xdr:cNvPr id="8209" name="Rectangle 17">
          <a:hlinkClick xmlns:r="http://schemas.openxmlformats.org/officeDocument/2006/relationships" r:id="rId3"/>
          <a:extLst>
            <a:ext uri="{FF2B5EF4-FFF2-40B4-BE49-F238E27FC236}">
              <a16:creationId xmlns:a16="http://schemas.microsoft.com/office/drawing/2014/main" id="{00000000-0008-0000-0600-000011200000}"/>
            </a:ext>
          </a:extLst>
        </xdr:cNvPr>
        <xdr:cNvSpPr>
          <a:spLocks noChangeArrowheads="1"/>
        </xdr:cNvSpPr>
      </xdr:nvSpPr>
      <xdr:spPr bwMode="auto">
        <a:xfrm>
          <a:off x="3190874" y="886778"/>
          <a:ext cx="2296047" cy="224907"/>
        </a:xfrm>
        <a:prstGeom prst="rect">
          <a:avLst/>
        </a:prstGeom>
        <a:solidFill>
          <a:srgbClr xmlns:mc="http://schemas.openxmlformats.org/markup-compatibility/2006" xmlns:a14="http://schemas.microsoft.com/office/drawing/2010/main" val="95BC1A" mc:Ignorable="a14" a14:legacySpreadsheetColorIndex="45"/>
        </a:solidFill>
        <a:ln w="9525" algn="ctr">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3.) Kontostand (Liquidität)</a:t>
          </a:r>
        </a:p>
      </xdr:txBody>
    </xdr:sp>
    <xdr:clientData/>
  </xdr:twoCellAnchor>
  <xdr:twoCellAnchor>
    <xdr:from>
      <xdr:col>9</xdr:col>
      <xdr:colOff>1549557</xdr:colOff>
      <xdr:row>1</xdr:row>
      <xdr:rowOff>35719</xdr:rowOff>
    </xdr:from>
    <xdr:to>
      <xdr:col>12</xdr:col>
      <xdr:colOff>504779</xdr:colOff>
      <xdr:row>2</xdr:row>
      <xdr:rowOff>34164</xdr:rowOff>
    </xdr:to>
    <xdr:sp macro="" textlink="">
      <xdr:nvSpPr>
        <xdr:cNvPr id="8210" name="Rectangle 18">
          <a:hlinkClick xmlns:r="http://schemas.openxmlformats.org/officeDocument/2006/relationships" r:id="rId4"/>
          <a:extLst>
            <a:ext uri="{FF2B5EF4-FFF2-40B4-BE49-F238E27FC236}">
              <a16:creationId xmlns:a16="http://schemas.microsoft.com/office/drawing/2014/main" id="{00000000-0008-0000-0600-000012200000}"/>
            </a:ext>
          </a:extLst>
        </xdr:cNvPr>
        <xdr:cNvSpPr>
          <a:spLocks noChangeArrowheads="1"/>
        </xdr:cNvSpPr>
      </xdr:nvSpPr>
      <xdr:spPr bwMode="auto">
        <a:xfrm>
          <a:off x="5561170" y="202407"/>
          <a:ext cx="2500834" cy="240802"/>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4.) Bestimmung Kapitalbedarfs</a:t>
          </a:r>
        </a:p>
      </xdr:txBody>
    </xdr:sp>
    <xdr:clientData/>
  </xdr:twoCellAnchor>
  <xdr:twoCellAnchor>
    <xdr:from>
      <xdr:col>9</xdr:col>
      <xdr:colOff>1549557</xdr:colOff>
      <xdr:row>2</xdr:row>
      <xdr:rowOff>144304</xdr:rowOff>
    </xdr:from>
    <xdr:to>
      <xdr:col>12</xdr:col>
      <xdr:colOff>522243</xdr:colOff>
      <xdr:row>4</xdr:row>
      <xdr:rowOff>60408</xdr:rowOff>
    </xdr:to>
    <xdr:sp macro="" textlink="">
      <xdr:nvSpPr>
        <xdr:cNvPr id="8211" name="Rectangle 19">
          <a:hlinkClick xmlns:r="http://schemas.openxmlformats.org/officeDocument/2006/relationships" r:id="rId5"/>
          <a:extLst>
            <a:ext uri="{FF2B5EF4-FFF2-40B4-BE49-F238E27FC236}">
              <a16:creationId xmlns:a16="http://schemas.microsoft.com/office/drawing/2014/main" id="{00000000-0008-0000-0600-000013200000}"/>
            </a:ext>
          </a:extLst>
        </xdr:cNvPr>
        <xdr:cNvSpPr>
          <a:spLocks noChangeArrowheads="1"/>
        </xdr:cNvSpPr>
      </xdr:nvSpPr>
      <xdr:spPr bwMode="auto">
        <a:xfrm>
          <a:off x="5551645" y="553403"/>
          <a:ext cx="2512219" cy="257401"/>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bg1"/>
              </a:solidFill>
              <a:latin typeface="Arial"/>
              <a:cs typeface="Arial"/>
            </a:rPr>
            <a:t>5.) Rentabilität (GuV)</a:t>
          </a:r>
        </a:p>
      </xdr:txBody>
    </xdr:sp>
    <xdr:clientData/>
  </xdr:twoCellAnchor>
  <xdr:twoCellAnchor>
    <xdr:from>
      <xdr:col>9</xdr:col>
      <xdr:colOff>1549557</xdr:colOff>
      <xdr:row>4</xdr:row>
      <xdr:rowOff>136684</xdr:rowOff>
    </xdr:from>
    <xdr:to>
      <xdr:col>12</xdr:col>
      <xdr:colOff>504779</xdr:colOff>
      <xdr:row>6</xdr:row>
      <xdr:rowOff>35889</xdr:rowOff>
    </xdr:to>
    <xdr:sp macro="" textlink="">
      <xdr:nvSpPr>
        <xdr:cNvPr id="8212" name="Rectangle 20">
          <a:hlinkClick xmlns:r="http://schemas.openxmlformats.org/officeDocument/2006/relationships" r:id="rId6"/>
          <a:extLst>
            <a:ext uri="{FF2B5EF4-FFF2-40B4-BE49-F238E27FC236}">
              <a16:creationId xmlns:a16="http://schemas.microsoft.com/office/drawing/2014/main" id="{00000000-0008-0000-0600-000014200000}"/>
            </a:ext>
          </a:extLst>
        </xdr:cNvPr>
        <xdr:cNvSpPr>
          <a:spLocks noChangeArrowheads="1"/>
        </xdr:cNvSpPr>
      </xdr:nvSpPr>
      <xdr:spPr bwMode="auto">
        <a:xfrm>
          <a:off x="5561170" y="886778"/>
          <a:ext cx="2500834" cy="224907"/>
        </a:xfrm>
        <a:prstGeom prst="rect">
          <a:avLst/>
        </a:prstGeom>
        <a:solidFill>
          <a:srgbClr val="009CDE"/>
        </a:solidFill>
        <a:ln w="9525">
          <a:noFill/>
          <a:miter lim="800000"/>
          <a:headEnd/>
          <a:tailEnd/>
        </a:ln>
        <a:effectLst>
          <a:outerShdw blurRad="50800" dist="38100" dir="5400000" algn="t" rotWithShape="0">
            <a:prstClr val="black">
              <a:alpha val="40000"/>
            </a:prstClr>
          </a:outerShdw>
        </a:effectLst>
      </xdr:spPr>
      <xdr:txBody>
        <a:bodyPr vertOverflow="clip" wrap="square" lIns="27432" tIns="22860" rIns="0" bIns="22860" anchor="ctr" upright="1"/>
        <a:lstStyle/>
        <a:p>
          <a:pPr algn="l" rtl="0">
            <a:defRPr sz="1000"/>
          </a:pPr>
          <a:r>
            <a:rPr lang="de-DE" sz="1000" b="1" i="0" u="none" strike="noStrike" baseline="0">
              <a:solidFill>
                <a:schemeClr val="tx1">
                  <a:lumMod val="85000"/>
                  <a:lumOff val="15000"/>
                </a:schemeClr>
              </a:solidFill>
              <a:latin typeface="Arial"/>
              <a:cs typeface="Arial"/>
            </a:rPr>
            <a:t>6.) Grafiken &amp; Tabellen</a:t>
          </a:r>
        </a:p>
      </xdr:txBody>
    </xdr:sp>
    <xdr:clientData/>
  </xdr:twoCellAnchor>
  <xdr:twoCellAnchor editAs="oneCell">
    <xdr:from>
      <xdr:col>12</xdr:col>
      <xdr:colOff>857250</xdr:colOff>
      <xdr:row>0</xdr:row>
      <xdr:rowOff>133350</xdr:rowOff>
    </xdr:from>
    <xdr:to>
      <xdr:col>15</xdr:col>
      <xdr:colOff>12699</xdr:colOff>
      <xdr:row>4</xdr:row>
      <xdr:rowOff>120650</xdr:rowOff>
    </xdr:to>
    <xdr:pic>
      <xdr:nvPicPr>
        <xdr:cNvPr id="2707094" name="Picture 89">
          <a:hlinkClick xmlns:r="http://schemas.openxmlformats.org/officeDocument/2006/relationships" r:id="rId7"/>
          <a:extLst>
            <a:ext uri="{FF2B5EF4-FFF2-40B4-BE49-F238E27FC236}">
              <a16:creationId xmlns:a16="http://schemas.microsoft.com/office/drawing/2014/main" id="{00000000-0008-0000-0600-0000964E2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01100" y="133350"/>
          <a:ext cx="12954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15</xdr:row>
      <xdr:rowOff>152400</xdr:rowOff>
    </xdr:from>
    <xdr:to>
      <xdr:col>6</xdr:col>
      <xdr:colOff>946150</xdr:colOff>
      <xdr:row>21</xdr:row>
      <xdr:rowOff>6350</xdr:rowOff>
    </xdr:to>
    <xdr:sp macro="" textlink="">
      <xdr:nvSpPr>
        <xdr:cNvPr id="2707098" name="Rectangle 1">
          <a:extLst>
            <a:ext uri="{FF2B5EF4-FFF2-40B4-BE49-F238E27FC236}">
              <a16:creationId xmlns:a16="http://schemas.microsoft.com/office/drawing/2014/main" id="{00000000-0008-0000-0600-00009A4E2900}"/>
            </a:ext>
          </a:extLst>
        </xdr:cNvPr>
        <xdr:cNvSpPr>
          <a:spLocks noChangeArrowheads="1"/>
        </xdr:cNvSpPr>
      </xdr:nvSpPr>
      <xdr:spPr bwMode="auto">
        <a:xfrm>
          <a:off x="95250" y="2482850"/>
          <a:ext cx="3536950" cy="749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23</xdr:row>
      <xdr:rowOff>158750</xdr:rowOff>
    </xdr:from>
    <xdr:to>
      <xdr:col>7</xdr:col>
      <xdr:colOff>0</xdr:colOff>
      <xdr:row>44</xdr:row>
      <xdr:rowOff>0</xdr:rowOff>
    </xdr:to>
    <xdr:sp macro="" textlink="">
      <xdr:nvSpPr>
        <xdr:cNvPr id="2707099" name="Rectangle 1">
          <a:extLst>
            <a:ext uri="{FF2B5EF4-FFF2-40B4-BE49-F238E27FC236}">
              <a16:creationId xmlns:a16="http://schemas.microsoft.com/office/drawing/2014/main" id="{00000000-0008-0000-0600-00009B4E2900}"/>
            </a:ext>
          </a:extLst>
        </xdr:cNvPr>
        <xdr:cNvSpPr>
          <a:spLocks noChangeArrowheads="1"/>
        </xdr:cNvSpPr>
      </xdr:nvSpPr>
      <xdr:spPr bwMode="auto">
        <a:xfrm>
          <a:off x="114300" y="3778250"/>
          <a:ext cx="351790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24</xdr:row>
      <xdr:rowOff>0</xdr:rowOff>
    </xdr:from>
    <xdr:to>
      <xdr:col>13</xdr:col>
      <xdr:colOff>1003300</xdr:colOff>
      <xdr:row>43</xdr:row>
      <xdr:rowOff>190500</xdr:rowOff>
    </xdr:to>
    <xdr:sp macro="" textlink="">
      <xdr:nvSpPr>
        <xdr:cNvPr id="2707100" name="Rectangle 1">
          <a:extLst>
            <a:ext uri="{FF2B5EF4-FFF2-40B4-BE49-F238E27FC236}">
              <a16:creationId xmlns:a16="http://schemas.microsoft.com/office/drawing/2014/main" id="{00000000-0008-0000-0600-00009C4E2900}"/>
            </a:ext>
          </a:extLst>
        </xdr:cNvPr>
        <xdr:cNvSpPr>
          <a:spLocks noChangeArrowheads="1"/>
        </xdr:cNvSpPr>
      </xdr:nvSpPr>
      <xdr:spPr bwMode="auto">
        <a:xfrm>
          <a:off x="4089400" y="3778250"/>
          <a:ext cx="5873750" cy="3117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46</xdr:row>
      <xdr:rowOff>158750</xdr:rowOff>
    </xdr:from>
    <xdr:to>
      <xdr:col>7</xdr:col>
      <xdr:colOff>0</xdr:colOff>
      <xdr:row>65</xdr:row>
      <xdr:rowOff>184150</xdr:rowOff>
    </xdr:to>
    <xdr:sp macro="" textlink="">
      <xdr:nvSpPr>
        <xdr:cNvPr id="2707101" name="Rectangle 1">
          <a:extLst>
            <a:ext uri="{FF2B5EF4-FFF2-40B4-BE49-F238E27FC236}">
              <a16:creationId xmlns:a16="http://schemas.microsoft.com/office/drawing/2014/main" id="{00000000-0008-0000-0600-00009D4E2900}"/>
            </a:ext>
          </a:extLst>
        </xdr:cNvPr>
        <xdr:cNvSpPr>
          <a:spLocks noChangeArrowheads="1"/>
        </xdr:cNvSpPr>
      </xdr:nvSpPr>
      <xdr:spPr bwMode="auto">
        <a:xfrm>
          <a:off x="127000" y="7372350"/>
          <a:ext cx="3505200" cy="2647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4077</xdr:colOff>
      <xdr:row>69</xdr:row>
      <xdr:rowOff>132926</xdr:rowOff>
    </xdr:from>
    <xdr:to>
      <xdr:col>14</xdr:col>
      <xdr:colOff>36407</xdr:colOff>
      <xdr:row>70</xdr:row>
      <xdr:rowOff>156562</xdr:rowOff>
    </xdr:to>
    <xdr:sp macro="" textlink="">
      <xdr:nvSpPr>
        <xdr:cNvPr id="30" name="Rectangle 3">
          <a:extLst>
            <a:ext uri="{FF2B5EF4-FFF2-40B4-BE49-F238E27FC236}">
              <a16:creationId xmlns:a16="http://schemas.microsoft.com/office/drawing/2014/main" id="{00000000-0008-0000-0600-00001E000000}"/>
            </a:ext>
          </a:extLst>
        </xdr:cNvPr>
        <xdr:cNvSpPr>
          <a:spLocks noChangeArrowheads="1"/>
        </xdr:cNvSpPr>
      </xdr:nvSpPr>
      <xdr:spPr bwMode="auto">
        <a:xfrm>
          <a:off x="123457" y="10646833"/>
          <a:ext cx="9443876" cy="201084"/>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Grafik Kontostand (Liquidität)</a:t>
          </a:r>
        </a:p>
      </xdr:txBody>
    </xdr:sp>
    <xdr:clientData/>
  </xdr:twoCellAnchor>
  <xdr:twoCellAnchor>
    <xdr:from>
      <xdr:col>1</xdr:col>
      <xdr:colOff>12700</xdr:colOff>
      <xdr:row>70</xdr:row>
      <xdr:rowOff>152400</xdr:rowOff>
    </xdr:from>
    <xdr:to>
      <xdr:col>14</xdr:col>
      <xdr:colOff>12700</xdr:colOff>
      <xdr:row>87</xdr:row>
      <xdr:rowOff>152400</xdr:rowOff>
    </xdr:to>
    <xdr:graphicFrame macro="">
      <xdr:nvGraphicFramePr>
        <xdr:cNvPr id="2707103" name="Diagramm 4">
          <a:extLst>
            <a:ext uri="{FF2B5EF4-FFF2-40B4-BE49-F238E27FC236}">
              <a16:creationId xmlns:a16="http://schemas.microsoft.com/office/drawing/2014/main" id="{00000000-0008-0000-0600-00009F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379308</xdr:colOff>
      <xdr:row>46</xdr:row>
      <xdr:rowOff>139911</xdr:rowOff>
    </xdr:from>
    <xdr:to>
      <xdr:col>10</xdr:col>
      <xdr:colOff>859233</xdr:colOff>
      <xdr:row>49</xdr:row>
      <xdr:rowOff>4307</xdr:rowOff>
    </xdr:to>
    <xdr:sp macro="" textlink="">
      <xdr:nvSpPr>
        <xdr:cNvPr id="19" name="Rectangle 24">
          <a:extLst>
            <a:ext uri="{FF2B5EF4-FFF2-40B4-BE49-F238E27FC236}">
              <a16:creationId xmlns:a16="http://schemas.microsoft.com/office/drawing/2014/main" id="{00000000-0008-0000-0600-000013000000}"/>
            </a:ext>
          </a:extLst>
        </xdr:cNvPr>
        <xdr:cNvSpPr>
          <a:spLocks noChangeArrowheads="1"/>
        </xdr:cNvSpPr>
      </xdr:nvSpPr>
      <xdr:spPr bwMode="auto">
        <a:xfrm>
          <a:off x="3862918" y="7376583"/>
          <a:ext cx="2677582" cy="201084"/>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7</xdr:col>
      <xdr:colOff>374650</xdr:colOff>
      <xdr:row>48</xdr:row>
      <xdr:rowOff>0</xdr:rowOff>
    </xdr:from>
    <xdr:to>
      <xdr:col>10</xdr:col>
      <xdr:colOff>831850</xdr:colOff>
      <xdr:row>66</xdr:row>
      <xdr:rowOff>19050</xdr:rowOff>
    </xdr:to>
    <xdr:graphicFrame macro="">
      <xdr:nvGraphicFramePr>
        <xdr:cNvPr id="2707105" name="Diagramm 1">
          <a:extLst>
            <a:ext uri="{FF2B5EF4-FFF2-40B4-BE49-F238E27FC236}">
              <a16:creationId xmlns:a16="http://schemas.microsoft.com/office/drawing/2014/main" id="{00000000-0008-0000-0600-0000A1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920750</xdr:colOff>
      <xdr:row>48</xdr:row>
      <xdr:rowOff>6350</xdr:rowOff>
    </xdr:from>
    <xdr:to>
      <xdr:col>14</xdr:col>
      <xdr:colOff>12700</xdr:colOff>
      <xdr:row>66</xdr:row>
      <xdr:rowOff>38100</xdr:rowOff>
    </xdr:to>
    <xdr:graphicFrame macro="">
      <xdr:nvGraphicFramePr>
        <xdr:cNvPr id="2707106" name="Diagramm 3">
          <a:extLst>
            <a:ext uri="{FF2B5EF4-FFF2-40B4-BE49-F238E27FC236}">
              <a16:creationId xmlns:a16="http://schemas.microsoft.com/office/drawing/2014/main" id="{00000000-0008-0000-0600-0000A2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887942</xdr:colOff>
      <xdr:row>46</xdr:row>
      <xdr:rowOff>139910</xdr:rowOff>
    </xdr:from>
    <xdr:to>
      <xdr:col>14</xdr:col>
      <xdr:colOff>36628</xdr:colOff>
      <xdr:row>49</xdr:row>
      <xdr:rowOff>2626</xdr:rowOff>
    </xdr:to>
    <xdr:sp macro="" textlink="">
      <xdr:nvSpPr>
        <xdr:cNvPr id="22" name="Rectangle 24">
          <a:extLst>
            <a:ext uri="{FF2B5EF4-FFF2-40B4-BE49-F238E27FC236}">
              <a16:creationId xmlns:a16="http://schemas.microsoft.com/office/drawing/2014/main" id="{00000000-0008-0000-0600-000016000000}"/>
            </a:ext>
          </a:extLst>
        </xdr:cNvPr>
        <xdr:cNvSpPr>
          <a:spLocks noChangeArrowheads="1"/>
        </xdr:cNvSpPr>
      </xdr:nvSpPr>
      <xdr:spPr bwMode="auto">
        <a:xfrm>
          <a:off x="6604000" y="7376582"/>
          <a:ext cx="2963334" cy="211667"/>
        </a:xfrm>
        <a:prstGeom prst="rect">
          <a:avLst/>
        </a:prstGeom>
        <a:solidFill>
          <a:srgbClr val="00608A"/>
        </a:solidFill>
        <a:ln>
          <a:noFill/>
        </a:ln>
        <a:effectLst/>
        <a:extLst/>
      </xdr:spPr>
      <xdr:txBody>
        <a:bodyPr vertOverflow="clip" wrap="square" lIns="36576" tIns="27432" rIns="36576" bIns="0" anchor="t" upright="1"/>
        <a:lstStyle/>
        <a:p>
          <a:pPr algn="ctr" rtl="0">
            <a:defRPr sz="1000"/>
          </a:pPr>
          <a:r>
            <a:rPr lang="de-DE" sz="1000" b="1" i="0" u="none" strike="noStrike" baseline="0">
              <a:solidFill>
                <a:srgbClr val="FFFFFF"/>
              </a:solidFill>
              <a:latin typeface="Tahoma"/>
              <a:cs typeface="Tahoma"/>
            </a:rPr>
            <a:t>Grafik Finanzierung (EK/FK)</a:t>
          </a:r>
        </a:p>
      </xdr:txBody>
    </xdr:sp>
    <xdr:clientData/>
  </xdr:twoCellAnchor>
  <xdr:twoCellAnchor>
    <xdr:from>
      <xdr:col>10</xdr:col>
      <xdr:colOff>488950</xdr:colOff>
      <xdr:row>90</xdr:row>
      <xdr:rowOff>133350</xdr:rowOff>
    </xdr:from>
    <xdr:to>
      <xdr:col>14</xdr:col>
      <xdr:colOff>38100</xdr:colOff>
      <xdr:row>108</xdr:row>
      <xdr:rowOff>44450</xdr:rowOff>
    </xdr:to>
    <xdr:graphicFrame macro="">
      <xdr:nvGraphicFramePr>
        <xdr:cNvPr id="2707108" name="Diagramm 22">
          <a:extLst>
            <a:ext uri="{FF2B5EF4-FFF2-40B4-BE49-F238E27FC236}">
              <a16:creationId xmlns:a16="http://schemas.microsoft.com/office/drawing/2014/main" id="{00000000-0008-0000-0600-0000A4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90</xdr:row>
      <xdr:rowOff>133350</xdr:rowOff>
    </xdr:from>
    <xdr:to>
      <xdr:col>10</xdr:col>
      <xdr:colOff>273050</xdr:colOff>
      <xdr:row>108</xdr:row>
      <xdr:rowOff>38100</xdr:rowOff>
    </xdr:to>
    <xdr:graphicFrame macro="">
      <xdr:nvGraphicFramePr>
        <xdr:cNvPr id="2707109" name="Diagramm 23">
          <a:extLst>
            <a:ext uri="{FF2B5EF4-FFF2-40B4-BE49-F238E27FC236}">
              <a16:creationId xmlns:a16="http://schemas.microsoft.com/office/drawing/2014/main" id="{00000000-0008-0000-0600-0000A54E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691</xdr:colOff>
      <xdr:row>89</xdr:row>
      <xdr:rowOff>78316</xdr:rowOff>
    </xdr:from>
    <xdr:to>
      <xdr:col>10</xdr:col>
      <xdr:colOff>265867</xdr:colOff>
      <xdr:row>90</xdr:row>
      <xdr:rowOff>141489</xdr:rowOff>
    </xdr:to>
    <xdr:sp macro="" textlink="">
      <xdr:nvSpPr>
        <xdr:cNvPr id="25" name="Rectangle 3">
          <a:extLst>
            <a:ext uri="{FF2B5EF4-FFF2-40B4-BE49-F238E27FC236}">
              <a16:creationId xmlns:a16="http://schemas.microsoft.com/office/drawing/2014/main" id="{00000000-0008-0000-0600-000019000000}"/>
            </a:ext>
          </a:extLst>
        </xdr:cNvPr>
        <xdr:cNvSpPr>
          <a:spLocks noChangeArrowheads="1"/>
        </xdr:cNvSpPr>
      </xdr:nvSpPr>
      <xdr:spPr bwMode="auto">
        <a:xfrm>
          <a:off x="127691" y="13790083"/>
          <a:ext cx="5862476" cy="215900"/>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Umsatz - Kosten = Gewinn / Verlust pro Monat</a:t>
          </a:r>
        </a:p>
      </xdr:txBody>
    </xdr:sp>
    <xdr:clientData/>
  </xdr:twoCellAnchor>
  <xdr:twoCellAnchor>
    <xdr:from>
      <xdr:col>10</xdr:col>
      <xdr:colOff>470593</xdr:colOff>
      <xdr:row>89</xdr:row>
      <xdr:rowOff>95250</xdr:rowOff>
    </xdr:from>
    <xdr:to>
      <xdr:col>14</xdr:col>
      <xdr:colOff>50973</xdr:colOff>
      <xdr:row>90</xdr:row>
      <xdr:rowOff>144063</xdr:rowOff>
    </xdr:to>
    <xdr:sp macro="" textlink="">
      <xdr:nvSpPr>
        <xdr:cNvPr id="26" name="Rectangle 3">
          <a:extLst>
            <a:ext uri="{FF2B5EF4-FFF2-40B4-BE49-F238E27FC236}">
              <a16:creationId xmlns:a16="http://schemas.microsoft.com/office/drawing/2014/main" id="{00000000-0008-0000-0600-00001A000000}"/>
            </a:ext>
          </a:extLst>
        </xdr:cNvPr>
        <xdr:cNvSpPr>
          <a:spLocks noChangeArrowheads="1"/>
        </xdr:cNvSpPr>
      </xdr:nvSpPr>
      <xdr:spPr bwMode="auto">
        <a:xfrm>
          <a:off x="6196176" y="13800667"/>
          <a:ext cx="3402908" cy="198966"/>
        </a:xfrm>
        <a:prstGeom prst="rect">
          <a:avLst/>
        </a:prstGeom>
        <a:solidFill>
          <a:srgbClr val="00608A"/>
        </a:solidFill>
        <a:ln>
          <a:noFill/>
        </a:ln>
        <a:effectLst/>
        <a:extLst/>
      </xdr:spPr>
      <xdr:txBody>
        <a:bodyPr vertOverflow="clip" wrap="square" lIns="36576" tIns="27432" rIns="36576" bIns="0" anchor="t" upright="1"/>
        <a:lstStyle/>
        <a:p>
          <a:pPr algn="l" rtl="0">
            <a:defRPr sz="1000"/>
          </a:pPr>
          <a:r>
            <a:rPr lang="de-DE" sz="1000" b="1" i="0" u="none" strike="noStrike" baseline="0">
              <a:solidFill>
                <a:srgbClr val="FFFFFF"/>
              </a:solidFill>
              <a:latin typeface="Tahoma"/>
              <a:cs typeface="Tahoma"/>
            </a:rPr>
            <a:t>Aufteilung Kosten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derentry.wu.de.db.com/PortfolioBuilder/Po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derentry.wu.de.db.com/OrderNe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ignal Report"/>
      <sheetName val="Model Order Page"/>
      <sheetName val="RI"/>
      <sheetName val="PE"/>
      <sheetName val="OrderNew"/>
      <sheetName val="OrderNewSD"/>
      <sheetName val="Blockorder"/>
      <sheetName val="Universal"/>
      <sheetName val="CRTS Order Report"/>
      <sheetName val="CRTS Order Page"/>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NewSD"/>
    </sheetNames>
    <sheetDataSet>
      <sheetData sheetId="0">
        <row r="4">
          <cell r="H4" t="str">
            <v>Currency</v>
          </cell>
          <cell r="J4" t="str">
            <v>Amount</v>
          </cell>
          <cell r="M4" t="str">
            <v>Security</v>
          </cell>
        </row>
        <row r="5">
          <cell r="A5" t="str">
            <v>Fonds</v>
          </cell>
          <cell r="B5" t="str">
            <v>AccountNr.</v>
          </cell>
          <cell r="C5" t="str">
            <v>CURR.</v>
          </cell>
          <cell r="D5" t="str">
            <v>AMOUNT</v>
          </cell>
          <cell r="E5" t="str">
            <v>PRICE</v>
          </cell>
          <cell r="F5" t="str">
            <v>VAL.</v>
          </cell>
        </row>
        <row r="8">
          <cell r="H8" t="str">
            <v>Limit</v>
          </cell>
          <cell r="J8" t="str">
            <v>Account No.</v>
          </cell>
          <cell r="M8" t="str">
            <v>Account Code</v>
          </cell>
        </row>
        <row r="12">
          <cell r="H12" t="str">
            <v>Broker/City</v>
          </cell>
          <cell r="M12" t="str">
            <v>Contact</v>
          </cell>
        </row>
        <row r="16">
          <cell r="H16" t="str">
            <v>Trade Date</v>
          </cell>
          <cell r="J16" t="str">
            <v>Settlement Date</v>
          </cell>
          <cell r="M16" t="str">
            <v>Exchange</v>
          </cell>
        </row>
        <row r="20">
          <cell r="H20" t="str">
            <v>Special Instructions</v>
          </cell>
        </row>
        <row r="28">
          <cell r="H28" t="str">
            <v>Executed</v>
          </cell>
          <cell r="M28" t="str">
            <v>Price</v>
          </cell>
        </row>
        <row r="34">
          <cell r="H34" t="str">
            <v>datenerfaßt</v>
          </cell>
          <cell r="J34" t="str">
            <v>geprüft</v>
          </cell>
          <cell r="L34" t="str">
            <v>Portfolio Manager</v>
          </cell>
          <cell r="N34" t="str">
            <v>Händler</v>
          </cell>
          <cell r="P34" t="str">
            <v>GZ Leitung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cebook.com/FuerGruender.de" TargetMode="External"/><Relationship Id="rId1" Type="http://schemas.openxmlformats.org/officeDocument/2006/relationships/hyperlink" Target="http://www.fuer-gruender.de/beratung/start-up-angebote/gruendercoach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fuer-gruender.de/wissen/unternehmen-gruenden/unternehmensstart/standort/" TargetMode="External"/><Relationship Id="rId13" Type="http://schemas.openxmlformats.org/officeDocument/2006/relationships/hyperlink" Target="http://www.fuer-gruender.de/wissen/unternehmen-gruenden/unternehmensstart/aussenauftritt/" TargetMode="External"/><Relationship Id="rId18" Type="http://schemas.openxmlformats.org/officeDocument/2006/relationships/hyperlink" Target="http://www.fuer-gruender.de/wissen/unternehmen-gruenden/unternehmensstart/geschaeftsausstattung/telekommunikation/" TargetMode="External"/><Relationship Id="rId26" Type="http://schemas.openxmlformats.org/officeDocument/2006/relationships/hyperlink" Target="http://www.fuer-gruender.de/wissen/unternehmen-gruenden/unternehmensstart/geschaeftsausstattung/bueroeinrichtung/" TargetMode="External"/><Relationship Id="rId3" Type="http://schemas.openxmlformats.org/officeDocument/2006/relationships/hyperlink" Target="http://www.fuer-gruender.de/wissen/unternehmen-gruenden/schutzrechte/" TargetMode="External"/><Relationship Id="rId21" Type="http://schemas.openxmlformats.org/officeDocument/2006/relationships/hyperlink" Target="http://www.fuer-gruender.de/wissen/unternehmen-gruenden/unternehmensstart/geschaeftsausstattung/warenlager/" TargetMode="External"/><Relationship Id="rId7" Type="http://schemas.openxmlformats.org/officeDocument/2006/relationships/hyperlink" Target="http://www.fuer-gruender.de/wissen/unternehmen-gruenden/unternehmensstart/mitarbeiter/" TargetMode="External"/><Relationship Id="rId12" Type="http://schemas.openxmlformats.org/officeDocument/2006/relationships/hyperlink" Target="http://www.fuer-gruender.de/wissen/unternehmen-gruenden/unternehmensstart/geschaeftsausstattung/firmenwagen/" TargetMode="External"/><Relationship Id="rId17" Type="http://schemas.openxmlformats.org/officeDocument/2006/relationships/hyperlink" Target="http://www.fuer-gruender.de/wissen/unternehmen-gruenden/unternehmensstart/geschaeftsausstattung/ladenausstattung/" TargetMode="External"/><Relationship Id="rId25" Type="http://schemas.openxmlformats.org/officeDocument/2006/relationships/hyperlink" Target="http://www.fuer-gruender.de/wissen/existenzgruendung-planen/finanzen/investitionen/" TargetMode="External"/><Relationship Id="rId2" Type="http://schemas.openxmlformats.org/officeDocument/2006/relationships/hyperlink" Target="http://www.fuer-gruender.de/wissen/unternehmen-gruenden/schutzrechte/" TargetMode="External"/><Relationship Id="rId16" Type="http://schemas.openxmlformats.org/officeDocument/2006/relationships/hyperlink" Target="http://www.fuer-gruender.de/wissen/unternehmen-gruenden/unternehmensstart/geschaeftsausstattung/bueroeinrichtung/" TargetMode="External"/><Relationship Id="rId20" Type="http://schemas.openxmlformats.org/officeDocument/2006/relationships/hyperlink" Target="http://www.fuer-gruender.de/wissen/unternehmen-gruenden/unternehmensstart/geschaeftsausstattung/hard-und-software/" TargetMode="External"/><Relationship Id="rId1" Type="http://schemas.openxmlformats.org/officeDocument/2006/relationships/hyperlink" Target="http://www.fuer-gruender.de/wissen/existenzgruendung-planen/recht-und-steuern/rechtsform/rechtsformtest/" TargetMode="External"/><Relationship Id="rId6" Type="http://schemas.openxmlformats.org/officeDocument/2006/relationships/hyperlink" Target="http://www.fuer-gruender.de/beratung/start-up-angebote/gruendercoaching/" TargetMode="External"/><Relationship Id="rId11" Type="http://schemas.openxmlformats.org/officeDocument/2006/relationships/hyperlink" Target="http://www.fuer-gruender.de/wissen/unternehmen-gruenden/unternehmensstart/geschaeftsausstattung/leasing/" TargetMode="External"/><Relationship Id="rId24" Type="http://schemas.openxmlformats.org/officeDocument/2006/relationships/hyperlink" Target="http://www.fuer-gruender.de/wissen/existenzgruendung-planen/finanzen/investitionen/" TargetMode="External"/><Relationship Id="rId5" Type="http://schemas.openxmlformats.org/officeDocument/2006/relationships/hyperlink" Target="http://www.fuer-gruender.de/wissen/existenzgruendung-planen/markt/" TargetMode="External"/><Relationship Id="rId15" Type="http://schemas.openxmlformats.org/officeDocument/2006/relationships/hyperlink" Target="http://www.fuer-gruender.de/wissen/unternehmen-gruenden/unternehmensstart/aussenauftritt/website/" TargetMode="External"/><Relationship Id="rId23" Type="http://schemas.openxmlformats.org/officeDocument/2006/relationships/hyperlink" Target="http://www.fuer-gruender.de/wissen/unternehmen-gruenden/unternehmensstart/geschaeftsausstattung/hard-und-software/" TargetMode="External"/><Relationship Id="rId28" Type="http://schemas.openxmlformats.org/officeDocument/2006/relationships/drawing" Target="../drawings/drawing3.xml"/><Relationship Id="rId10" Type="http://schemas.openxmlformats.org/officeDocument/2006/relationships/hyperlink" Target="http://www.fuer-gruender.de/wissen/unternehmen-gruenden/unternehmensstart/geschaeftsausstattung/" TargetMode="External"/><Relationship Id="rId19" Type="http://schemas.openxmlformats.org/officeDocument/2006/relationships/hyperlink" Target="http://www.fuer-gruender.de/wissen/unternehmen-gruenden/unternehmensstart/geschaeftsausstattung/hard-und-software/" TargetMode="External"/><Relationship Id="rId4" Type="http://schemas.openxmlformats.org/officeDocument/2006/relationships/hyperlink" Target="http://www.fuer-gruender.de/wissen/unternehmen-gruenden/unternehmen-anmelden/" TargetMode="External"/><Relationship Id="rId9" Type="http://schemas.openxmlformats.org/officeDocument/2006/relationships/hyperlink" Target="http://www.fuer-gruender.de/wissen/unternehmen-gruenden/unternehmensstart/standort/" TargetMode="External"/><Relationship Id="rId14" Type="http://schemas.openxmlformats.org/officeDocument/2006/relationships/hyperlink" Target="http://www.fuer-gruender.de/wissen/existenzgruendung-planen/marketing/" TargetMode="External"/><Relationship Id="rId22" Type="http://schemas.openxmlformats.org/officeDocument/2006/relationships/hyperlink" Target="http://www.fuer-gruender.de/wissen/unternehmen-gruenden/unternehmensstart/geschaeftsausstattung/warenlager/"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fuer-gruender.de/wissen/unternehmen-planen/marketing/marketingbudget/" TargetMode="External"/><Relationship Id="rId1" Type="http://schemas.openxmlformats.org/officeDocument/2006/relationships/hyperlink" Target="http://www.bundesfinanzministerium.de/Web/DE/Themen/Steuern/Weitere_Steuerthemen/Betriebspruefung/AfA_Tabellen/afa_tabellen.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fuer-gruender.de/kapital/fremdkapital/" TargetMode="External"/><Relationship Id="rId1" Type="http://schemas.openxmlformats.org/officeDocument/2006/relationships/hyperlink" Target="http://www.fuer-gruender.de/kapital/eigenkapit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fuer-gruender.de/beratung/start-up-angebote/gruendercoachin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fuer-gruender.de/beratung/start-up-angebote/gruendercoach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586E-B046-4E6E-9B42-8C4AA46BE42D}">
  <sheetPr>
    <tabColor rgb="FF4ABFB4"/>
  </sheetPr>
  <dimension ref="A1:AL115"/>
  <sheetViews>
    <sheetView tabSelected="1" zoomScale="130" zoomScaleNormal="130" workbookViewId="0">
      <selection activeCell="N5" sqref="N5"/>
    </sheetView>
  </sheetViews>
  <sheetFormatPr baseColWidth="10" defaultColWidth="10.88671875" defaultRowHeight="14.4" x14ac:dyDescent="0.3"/>
  <cols>
    <col min="1" max="1" width="3.33203125" style="400" customWidth="1"/>
    <col min="2" max="2" width="1.109375" style="403" customWidth="1"/>
    <col min="3" max="3" width="26.77734375" style="403" customWidth="1"/>
    <col min="4" max="4" width="1.109375" style="403" customWidth="1"/>
    <col min="5" max="5" width="3.77734375" style="400" customWidth="1"/>
    <col min="6" max="6" width="1.109375" style="403" customWidth="1"/>
    <col min="7" max="7" width="26.77734375" style="403" customWidth="1"/>
    <col min="8" max="8" width="1.109375" style="403" customWidth="1"/>
    <col min="9" max="9" width="3.88671875" style="400" customWidth="1"/>
    <col min="10" max="10" width="1.109375" style="403" customWidth="1"/>
    <col min="11" max="11" width="27.77734375" style="403" customWidth="1"/>
    <col min="12" max="12" width="1.109375" style="403" customWidth="1"/>
    <col min="13" max="38" width="10.88671875" style="400"/>
    <col min="39" max="16384" width="10.88671875" style="403"/>
  </cols>
  <sheetData>
    <row r="1" spans="1:38" s="400" customFormat="1" ht="46.8" customHeight="1" x14ac:dyDescent="0.6">
      <c r="B1" s="399" t="s">
        <v>394</v>
      </c>
    </row>
    <row r="2" spans="1:38" s="400" customFormat="1" x14ac:dyDescent="0.3">
      <c r="G2" s="401"/>
    </row>
    <row r="3" spans="1:38" s="400" customFormat="1" ht="17.399999999999999" customHeight="1" x14ac:dyDescent="0.3">
      <c r="B3" s="405" t="s">
        <v>384</v>
      </c>
    </row>
    <row r="4" spans="1:38" ht="17.399999999999999" customHeight="1" x14ac:dyDescent="0.3">
      <c r="B4" s="405" t="s">
        <v>383</v>
      </c>
      <c r="D4" s="400"/>
      <c r="F4" s="400"/>
      <c r="G4" s="400"/>
      <c r="H4" s="400"/>
      <c r="J4" s="400"/>
      <c r="K4" s="400"/>
      <c r="L4" s="400"/>
    </row>
    <row r="5" spans="1:38" ht="25.8" customHeight="1" x14ac:dyDescent="0.3">
      <c r="B5" s="400"/>
      <c r="C5" s="400"/>
      <c r="D5" s="400"/>
      <c r="F5" s="400"/>
      <c r="G5" s="400"/>
      <c r="H5" s="400"/>
      <c r="J5" s="400"/>
      <c r="K5" s="400"/>
      <c r="L5" s="400"/>
    </row>
    <row r="6" spans="1:38" s="400" customFormat="1" ht="17.399999999999999" customHeight="1" x14ac:dyDescent="0.3">
      <c r="B6" s="402"/>
      <c r="C6" s="420"/>
      <c r="D6" s="421"/>
      <c r="E6" s="421"/>
      <c r="F6" s="422"/>
      <c r="G6" s="420"/>
      <c r="H6" s="422"/>
      <c r="I6" s="421"/>
      <c r="J6" s="422"/>
      <c r="K6" s="420"/>
      <c r="L6" s="402"/>
      <c r="N6" s="404"/>
    </row>
    <row r="7" spans="1:38" s="400" customFormat="1" ht="17.399999999999999" customHeight="1" x14ac:dyDescent="0.3">
      <c r="B7" s="402"/>
      <c r="C7" s="402"/>
      <c r="F7" s="402"/>
      <c r="G7" s="402"/>
      <c r="H7" s="402"/>
      <c r="J7" s="402"/>
      <c r="K7" s="402"/>
      <c r="L7" s="402"/>
      <c r="N7" s="404"/>
    </row>
    <row r="8" spans="1:38" ht="52.8" customHeight="1" x14ac:dyDescent="0.3">
      <c r="B8" s="402"/>
      <c r="C8" s="402"/>
      <c r="D8" s="400"/>
      <c r="F8" s="402"/>
      <c r="G8" s="402"/>
      <c r="H8" s="402"/>
      <c r="J8" s="402"/>
      <c r="K8" s="402"/>
      <c r="L8" s="402"/>
      <c r="Q8" s="428"/>
    </row>
    <row r="9" spans="1:38" ht="10.199999999999999" customHeight="1" x14ac:dyDescent="0.3">
      <c r="B9" s="402"/>
      <c r="C9" s="402"/>
      <c r="D9" s="400"/>
      <c r="F9" s="402"/>
      <c r="G9" s="402"/>
      <c r="H9" s="402"/>
      <c r="J9" s="402"/>
      <c r="K9" s="402"/>
      <c r="L9" s="402"/>
      <c r="Q9" s="428"/>
    </row>
    <row r="10" spans="1:38" s="426" customFormat="1" x14ac:dyDescent="0.3">
      <c r="A10" s="423"/>
      <c r="B10" s="424"/>
      <c r="C10" s="427" t="s">
        <v>395</v>
      </c>
      <c r="D10" s="400"/>
      <c r="E10" s="400"/>
      <c r="F10" s="402"/>
      <c r="G10" s="427" t="s">
        <v>396</v>
      </c>
      <c r="H10" s="424"/>
      <c r="I10" s="423"/>
      <c r="J10" s="424"/>
      <c r="K10" s="427" t="s">
        <v>397</v>
      </c>
      <c r="L10" s="424"/>
      <c r="M10" s="423"/>
      <c r="N10" s="423"/>
      <c r="O10" s="425"/>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row>
    <row r="11" spans="1:38" s="400" customFormat="1" x14ac:dyDescent="0.3">
      <c r="B11" s="402"/>
      <c r="C11" s="402" t="s">
        <v>385</v>
      </c>
      <c r="F11" s="402"/>
      <c r="G11" s="402" t="s">
        <v>388</v>
      </c>
      <c r="H11" s="402"/>
      <c r="J11" s="402"/>
      <c r="K11" s="402" t="s">
        <v>391</v>
      </c>
      <c r="L11" s="402"/>
      <c r="P11"/>
    </row>
    <row r="12" spans="1:38" s="400" customFormat="1" x14ac:dyDescent="0.3">
      <c r="B12" s="402"/>
      <c r="C12" s="402" t="s">
        <v>387</v>
      </c>
      <c r="F12" s="402"/>
      <c r="G12" s="402" t="s">
        <v>389</v>
      </c>
      <c r="H12" s="402"/>
      <c r="J12" s="402"/>
      <c r="K12" s="402" t="s">
        <v>392</v>
      </c>
      <c r="L12" s="402"/>
    </row>
    <row r="13" spans="1:38" s="400" customFormat="1" x14ac:dyDescent="0.3">
      <c r="B13" s="402"/>
      <c r="C13" s="402" t="s">
        <v>386</v>
      </c>
      <c r="F13" s="402"/>
      <c r="G13" s="402" t="s">
        <v>390</v>
      </c>
      <c r="H13" s="402"/>
      <c r="J13" s="402"/>
      <c r="K13" s="402" t="s">
        <v>393</v>
      </c>
      <c r="L13" s="402"/>
    </row>
    <row r="14" spans="1:38" s="400" customFormat="1" x14ac:dyDescent="0.3">
      <c r="B14" s="402"/>
      <c r="C14" s="402"/>
      <c r="F14" s="402"/>
      <c r="G14" s="402"/>
      <c r="H14" s="402"/>
      <c r="J14" s="402"/>
      <c r="K14" s="402"/>
      <c r="L14" s="402"/>
    </row>
    <row r="15" spans="1:38" s="405" customFormat="1" ht="27" customHeight="1" x14ac:dyDescent="0.3">
      <c r="B15" s="406"/>
      <c r="C15" s="407"/>
      <c r="F15" s="406"/>
      <c r="G15" s="407"/>
      <c r="H15" s="406"/>
      <c r="J15" s="406"/>
      <c r="K15" s="407"/>
      <c r="L15" s="406"/>
    </row>
    <row r="16" spans="1:38" s="400" customFormat="1" x14ac:dyDescent="0.3"/>
    <row r="17" spans="3:11" s="400" customFormat="1" x14ac:dyDescent="0.3"/>
    <row r="18" spans="3:11" s="400" customFormat="1" x14ac:dyDescent="0.3">
      <c r="C18" s="418" t="s">
        <v>379</v>
      </c>
    </row>
    <row r="19" spans="3:11" s="400" customFormat="1" x14ac:dyDescent="0.3"/>
    <row r="20" spans="3:11" s="400" customFormat="1" x14ac:dyDescent="0.3"/>
    <row r="21" spans="3:11" s="400" customFormat="1" x14ac:dyDescent="0.3">
      <c r="G21" s="419"/>
    </row>
    <row r="22" spans="3:11" s="400" customFormat="1" x14ac:dyDescent="0.3">
      <c r="G22" s="419"/>
    </row>
    <row r="23" spans="3:11" s="400" customFormat="1" x14ac:dyDescent="0.3">
      <c r="G23" s="419"/>
      <c r="K23"/>
    </row>
    <row r="24" spans="3:11" s="400" customFormat="1" x14ac:dyDescent="0.3"/>
    <row r="25" spans="3:11" s="400" customFormat="1" x14ac:dyDescent="0.3"/>
    <row r="26" spans="3:11" s="400" customFormat="1" x14ac:dyDescent="0.3"/>
    <row r="27" spans="3:11" s="400" customFormat="1" x14ac:dyDescent="0.3"/>
    <row r="28" spans="3:11" s="400" customFormat="1" x14ac:dyDescent="0.3"/>
    <row r="29" spans="3:11" s="400" customFormat="1" x14ac:dyDescent="0.3"/>
    <row r="30" spans="3:11" s="400" customFormat="1" x14ac:dyDescent="0.3"/>
    <row r="31" spans="3:11" s="400" customFormat="1" x14ac:dyDescent="0.3"/>
    <row r="32" spans="3:11" s="400" customFormat="1" x14ac:dyDescent="0.3"/>
    <row r="33" s="400" customFormat="1" x14ac:dyDescent="0.3"/>
    <row r="34" s="400" customFormat="1" x14ac:dyDescent="0.3"/>
    <row r="35" s="400" customFormat="1" x14ac:dyDescent="0.3"/>
    <row r="36" s="400" customFormat="1" x14ac:dyDescent="0.3"/>
    <row r="37" s="400" customFormat="1" x14ac:dyDescent="0.3"/>
    <row r="38" s="400" customFormat="1" x14ac:dyDescent="0.3"/>
    <row r="39" s="400" customFormat="1" x14ac:dyDescent="0.3"/>
    <row r="40" s="400" customFormat="1" x14ac:dyDescent="0.3"/>
    <row r="41" s="400" customFormat="1" x14ac:dyDescent="0.3"/>
    <row r="42" s="400" customFormat="1" x14ac:dyDescent="0.3"/>
    <row r="43" s="400" customFormat="1" x14ac:dyDescent="0.3"/>
    <row r="44" s="400" customFormat="1" x14ac:dyDescent="0.3"/>
    <row r="45" s="400" customFormat="1" x14ac:dyDescent="0.3"/>
    <row r="46" s="400" customFormat="1" x14ac:dyDescent="0.3"/>
    <row r="47" s="400" customFormat="1" x14ac:dyDescent="0.3"/>
    <row r="48" s="400" customFormat="1" x14ac:dyDescent="0.3"/>
    <row r="49" s="400" customFormat="1" x14ac:dyDescent="0.3"/>
    <row r="50" s="400" customFormat="1" x14ac:dyDescent="0.3"/>
    <row r="51" s="400" customFormat="1" x14ac:dyDescent="0.3"/>
    <row r="52" s="400" customFormat="1" x14ac:dyDescent="0.3"/>
    <row r="53" s="400" customFormat="1" x14ac:dyDescent="0.3"/>
    <row r="54" s="400" customFormat="1" x14ac:dyDescent="0.3"/>
    <row r="55" s="400" customFormat="1" x14ac:dyDescent="0.3"/>
    <row r="56" s="400" customFormat="1" x14ac:dyDescent="0.3"/>
    <row r="57" s="400" customFormat="1" x14ac:dyDescent="0.3"/>
    <row r="58" s="400" customFormat="1" x14ac:dyDescent="0.3"/>
    <row r="59" s="400" customFormat="1" x14ac:dyDescent="0.3"/>
    <row r="60" s="400" customFormat="1" x14ac:dyDescent="0.3"/>
    <row r="61" s="400" customFormat="1" x14ac:dyDescent="0.3"/>
    <row r="62" s="400" customFormat="1" x14ac:dyDescent="0.3"/>
    <row r="63" s="400" customFormat="1" x14ac:dyDescent="0.3"/>
    <row r="64" s="400" customFormat="1" x14ac:dyDescent="0.3"/>
    <row r="65" s="400" customFormat="1" x14ac:dyDescent="0.3"/>
    <row r="66" s="400" customFormat="1" x14ac:dyDescent="0.3"/>
    <row r="67" s="400" customFormat="1" x14ac:dyDescent="0.3"/>
    <row r="68" s="400" customFormat="1" x14ac:dyDescent="0.3"/>
    <row r="69" s="400" customFormat="1" x14ac:dyDescent="0.3"/>
    <row r="70" s="400" customFormat="1" x14ac:dyDescent="0.3"/>
    <row r="71" s="400" customFormat="1" x14ac:dyDescent="0.3"/>
    <row r="72" s="400" customFormat="1" x14ac:dyDescent="0.3"/>
    <row r="73" s="400" customFormat="1" x14ac:dyDescent="0.3"/>
    <row r="74" s="400" customFormat="1" x14ac:dyDescent="0.3"/>
    <row r="75" s="400" customFormat="1" x14ac:dyDescent="0.3"/>
    <row r="76" s="400" customFormat="1" x14ac:dyDescent="0.3"/>
    <row r="77" s="400" customFormat="1" x14ac:dyDescent="0.3"/>
    <row r="78" s="400" customFormat="1" x14ac:dyDescent="0.3"/>
    <row r="79" s="400" customFormat="1" x14ac:dyDescent="0.3"/>
    <row r="80" s="400" customFormat="1" x14ac:dyDescent="0.3"/>
    <row r="81" s="400" customFormat="1" x14ac:dyDescent="0.3"/>
    <row r="82" s="400" customFormat="1" x14ac:dyDescent="0.3"/>
    <row r="83" s="400" customFormat="1" x14ac:dyDescent="0.3"/>
    <row r="84" s="400" customFormat="1" x14ac:dyDescent="0.3"/>
    <row r="85" s="400" customFormat="1" x14ac:dyDescent="0.3"/>
    <row r="86" s="400" customFormat="1" x14ac:dyDescent="0.3"/>
    <row r="87" s="400" customFormat="1" x14ac:dyDescent="0.3"/>
    <row r="88" s="400" customFormat="1" x14ac:dyDescent="0.3"/>
    <row r="89" s="400" customFormat="1" x14ac:dyDescent="0.3"/>
    <row r="90" s="400" customFormat="1" x14ac:dyDescent="0.3"/>
    <row r="91" s="400" customFormat="1" x14ac:dyDescent="0.3"/>
    <row r="92" s="400" customFormat="1" x14ac:dyDescent="0.3"/>
    <row r="93" s="400" customFormat="1" x14ac:dyDescent="0.3"/>
    <row r="94" s="400" customFormat="1" x14ac:dyDescent="0.3"/>
    <row r="95" s="400" customFormat="1" x14ac:dyDescent="0.3"/>
    <row r="96" s="400" customFormat="1" x14ac:dyDescent="0.3"/>
    <row r="97" s="400" customFormat="1" x14ac:dyDescent="0.3"/>
    <row r="98" s="400" customFormat="1" x14ac:dyDescent="0.3"/>
    <row r="99" s="400" customFormat="1" x14ac:dyDescent="0.3"/>
    <row r="100" s="400" customFormat="1" x14ac:dyDescent="0.3"/>
    <row r="101" s="400" customFormat="1" x14ac:dyDescent="0.3"/>
    <row r="102" s="400" customFormat="1" x14ac:dyDescent="0.3"/>
    <row r="103" s="400" customFormat="1" x14ac:dyDescent="0.3"/>
    <row r="104" s="400" customFormat="1" x14ac:dyDescent="0.3"/>
    <row r="105" s="400" customFormat="1" x14ac:dyDescent="0.3"/>
    <row r="106" s="400" customFormat="1" x14ac:dyDescent="0.3"/>
    <row r="107" s="400" customFormat="1" x14ac:dyDescent="0.3"/>
    <row r="108" s="400" customFormat="1" x14ac:dyDescent="0.3"/>
    <row r="109" s="400" customFormat="1" x14ac:dyDescent="0.3"/>
    <row r="110" s="400" customFormat="1" x14ac:dyDescent="0.3"/>
    <row r="111" s="400" customFormat="1" x14ac:dyDescent="0.3"/>
    <row r="112" s="400" customFormat="1" x14ac:dyDescent="0.3"/>
    <row r="113" s="400" customFormat="1" x14ac:dyDescent="0.3"/>
    <row r="114" s="400" customFormat="1" x14ac:dyDescent="0.3"/>
    <row r="115" s="400" customFormat="1" x14ac:dyDescent="0.3"/>
  </sheetData>
  <hyperlinks>
    <hyperlink ref="C18" location="Anleitung!A1" display="&gt;&gt; Hier geht es weiter mit dem Tool" xr:uid="{9EEA0035-8523-410E-A115-959084FA3273}"/>
  </hyperlink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B2:AP140"/>
  <sheetViews>
    <sheetView zoomScaleNormal="100" workbookViewId="0"/>
  </sheetViews>
  <sheetFormatPr baseColWidth="10" defaultColWidth="11.44140625" defaultRowHeight="13.2" x14ac:dyDescent="0.25"/>
  <cols>
    <col min="1" max="2" width="1.77734375" style="3" customWidth="1"/>
    <col min="3" max="3" width="3.44140625" style="3" customWidth="1"/>
    <col min="4" max="4" width="7.21875" style="3" customWidth="1"/>
    <col min="5" max="5" width="13.21875" style="3" bestFit="1" customWidth="1"/>
    <col min="6" max="6" width="13.77734375" style="3" customWidth="1"/>
    <col min="7" max="7" width="13.21875" style="3" customWidth="1"/>
    <col min="8" max="8" width="11.77734375" style="3" customWidth="1"/>
    <col min="9" max="9" width="13" style="3" customWidth="1"/>
    <col min="10" max="10" width="11.77734375" style="3" customWidth="1"/>
    <col min="11" max="11" width="17.88671875" style="3" customWidth="1"/>
    <col min="12" max="12" width="6" style="3" customWidth="1"/>
    <col min="13" max="42" width="11.77734375" style="3" customWidth="1"/>
    <col min="43" max="16384" width="11.44140625" style="3"/>
  </cols>
  <sheetData>
    <row r="2" spans="2:12" ht="22.2" x14ac:dyDescent="0.35">
      <c r="B2" s="131"/>
      <c r="C2" s="1"/>
      <c r="D2" s="2"/>
      <c r="E2" s="2"/>
      <c r="F2" s="2"/>
    </row>
    <row r="3" spans="2:12" x14ac:dyDescent="0.25">
      <c r="D3" s="42"/>
      <c r="E3" s="42"/>
      <c r="F3" s="30"/>
      <c r="G3" s="28"/>
      <c r="H3" s="45"/>
      <c r="J3" s="28"/>
      <c r="K3" s="28"/>
      <c r="L3" s="28"/>
    </row>
    <row r="4" spans="2:12" ht="41.25" customHeight="1" x14ac:dyDescent="0.25">
      <c r="D4" s="42"/>
      <c r="E4" s="42"/>
      <c r="F4" s="30"/>
      <c r="G4" s="28"/>
      <c r="H4" s="45"/>
      <c r="J4" s="28"/>
      <c r="K4" s="28"/>
      <c r="L4" s="28"/>
    </row>
    <row r="5" spans="2:12" ht="13.8" x14ac:dyDescent="0.25">
      <c r="B5" s="240" t="s">
        <v>145</v>
      </c>
      <c r="C5" s="128"/>
      <c r="D5" s="2"/>
      <c r="E5" s="2"/>
      <c r="F5" s="2"/>
    </row>
    <row r="6" spans="2:12" ht="3.75" customHeight="1" x14ac:dyDescent="0.25">
      <c r="B6" s="127"/>
      <c r="C6" s="128"/>
      <c r="D6" s="2"/>
      <c r="E6" s="2"/>
      <c r="F6" s="2"/>
    </row>
    <row r="7" spans="2:12" ht="13.8" x14ac:dyDescent="0.25">
      <c r="B7" s="128" t="s">
        <v>230</v>
      </c>
      <c r="C7" s="128"/>
      <c r="D7" s="2"/>
      <c r="E7" s="2"/>
      <c r="F7"/>
    </row>
    <row r="8" spans="2:12" ht="13.8" x14ac:dyDescent="0.25">
      <c r="B8" s="128" t="s">
        <v>231</v>
      </c>
      <c r="C8" s="128"/>
      <c r="D8" s="2"/>
      <c r="E8" s="2"/>
      <c r="F8" s="2"/>
    </row>
    <row r="9" spans="2:12" ht="13.8" x14ac:dyDescent="0.25">
      <c r="B9" s="128" t="s">
        <v>232</v>
      </c>
      <c r="C9" s="127"/>
      <c r="F9" s="28"/>
      <c r="G9" s="28"/>
      <c r="H9" s="28"/>
      <c r="I9" s="28"/>
      <c r="J9" s="28"/>
      <c r="K9" s="28"/>
      <c r="L9" s="28"/>
    </row>
    <row r="10" spans="2:12" ht="13.8" x14ac:dyDescent="0.25">
      <c r="B10" s="128" t="s">
        <v>237</v>
      </c>
    </row>
    <row r="11" spans="2:12" ht="13.8" x14ac:dyDescent="0.25">
      <c r="B11" s="128" t="s">
        <v>238</v>
      </c>
      <c r="C11" s="239"/>
      <c r="D11" s="2"/>
      <c r="E11" s="2"/>
      <c r="F11" s="29"/>
      <c r="G11" s="28"/>
      <c r="H11" s="28"/>
      <c r="I11" s="28"/>
      <c r="J11" s="28"/>
      <c r="K11" s="28"/>
      <c r="L11" s="28"/>
    </row>
    <row r="12" spans="2:12" ht="3.75" customHeight="1" x14ac:dyDescent="0.25">
      <c r="B12" s="128"/>
      <c r="C12" s="239"/>
      <c r="D12" s="2"/>
      <c r="E12" s="2"/>
      <c r="F12" s="29"/>
      <c r="G12" s="28"/>
      <c r="H12" s="28"/>
      <c r="I12" s="28"/>
      <c r="J12" s="28"/>
      <c r="K12" s="28"/>
      <c r="L12" s="28"/>
    </row>
    <row r="13" spans="2:12" ht="13.8" x14ac:dyDescent="0.25">
      <c r="B13" s="128" t="s">
        <v>294</v>
      </c>
      <c r="C13" s="239"/>
      <c r="D13" s="2"/>
      <c r="E13" s="2"/>
      <c r="F13" s="29"/>
      <c r="G13" s="28"/>
      <c r="H13" s="28"/>
      <c r="I13" s="28"/>
      <c r="J13" s="268" t="s">
        <v>295</v>
      </c>
      <c r="K13" s="28"/>
      <c r="L13" s="28"/>
    </row>
    <row r="14" spans="2:12" ht="13.8" x14ac:dyDescent="0.25">
      <c r="B14" s="239"/>
      <c r="C14" s="239"/>
      <c r="D14" s="2"/>
      <c r="E14" s="2"/>
      <c r="F14" s="29"/>
      <c r="G14" s="28"/>
      <c r="H14" s="28"/>
      <c r="I14" s="28"/>
      <c r="J14" s="28"/>
      <c r="K14" s="28"/>
      <c r="L14" s="28"/>
    </row>
    <row r="15" spans="2:12" ht="13.8" x14ac:dyDescent="0.25">
      <c r="B15" s="269" t="s">
        <v>233</v>
      </c>
      <c r="C15" s="264"/>
      <c r="D15" s="265"/>
      <c r="E15" s="265"/>
      <c r="F15" s="266"/>
      <c r="G15" s="267"/>
      <c r="H15" s="267"/>
      <c r="I15" s="267"/>
      <c r="J15" s="267"/>
      <c r="K15" s="28"/>
      <c r="L15" s="28"/>
    </row>
    <row r="16" spans="2:12" ht="2.25" customHeight="1" x14ac:dyDescent="0.25">
      <c r="B16" s="239"/>
      <c r="C16" s="239"/>
      <c r="D16" s="2"/>
      <c r="E16" s="2"/>
      <c r="F16" s="29"/>
      <c r="G16" s="28"/>
      <c r="H16" s="28"/>
      <c r="I16" s="28"/>
      <c r="J16" s="28"/>
      <c r="K16" s="28"/>
      <c r="L16" s="28"/>
    </row>
    <row r="17" spans="2:42" ht="13.8" x14ac:dyDescent="0.25">
      <c r="B17" s="239" t="s">
        <v>273</v>
      </c>
      <c r="C17" s="239"/>
      <c r="D17" s="2"/>
      <c r="E17" s="2"/>
      <c r="F17" s="29"/>
      <c r="G17" s="28"/>
      <c r="H17" s="28"/>
      <c r="I17" s="28"/>
      <c r="J17" s="28"/>
      <c r="K17" s="28"/>
      <c r="L17" s="28"/>
    </row>
    <row r="18" spans="2:42" ht="13.8" x14ac:dyDescent="0.25">
      <c r="B18" s="239" t="s">
        <v>234</v>
      </c>
      <c r="C18" s="239"/>
      <c r="D18" s="239"/>
      <c r="E18" s="239"/>
      <c r="F18" s="239"/>
      <c r="G18" s="268" t="s">
        <v>235</v>
      </c>
      <c r="H18" s="239" t="s">
        <v>236</v>
      </c>
      <c r="I18" s="28"/>
      <c r="J18" s="28"/>
      <c r="K18" s="28"/>
      <c r="L18" s="28"/>
    </row>
    <row r="19" spans="2:42" ht="13.8" x14ac:dyDescent="0.25">
      <c r="B19" s="239"/>
      <c r="C19" s="239"/>
      <c r="D19" s="2"/>
      <c r="E19" s="2"/>
      <c r="F19" s="29"/>
      <c r="G19" s="28"/>
      <c r="H19" s="28"/>
      <c r="I19" s="28"/>
      <c r="J19" s="28"/>
      <c r="K19" s="28"/>
      <c r="L19" s="28"/>
    </row>
    <row r="20" spans="2:42" ht="13.8" x14ac:dyDescent="0.25">
      <c r="B20" s="239"/>
      <c r="C20" s="239"/>
      <c r="D20" s="2"/>
      <c r="E20" s="2"/>
      <c r="F20" s="29"/>
      <c r="G20" s="28"/>
      <c r="H20" s="28"/>
      <c r="I20" s="28"/>
      <c r="J20" s="28"/>
      <c r="K20" s="28"/>
      <c r="L20" s="28"/>
    </row>
    <row r="21" spans="2:42" x14ac:dyDescent="0.25">
      <c r="D21" s="259"/>
      <c r="E21" s="42"/>
      <c r="F21" s="30"/>
      <c r="G21" s="28"/>
      <c r="H21" s="45"/>
      <c r="J21" s="28"/>
      <c r="K21" s="28"/>
      <c r="L21" s="28"/>
    </row>
    <row r="22" spans="2:42" x14ac:dyDescent="0.25">
      <c r="D22" s="42"/>
      <c r="E22" s="42"/>
      <c r="F22" s="30"/>
      <c r="G22" s="28"/>
      <c r="H22" s="45"/>
      <c r="J22" s="28"/>
      <c r="K22" s="28"/>
      <c r="L22" s="28"/>
    </row>
    <row r="23" spans="2:42" x14ac:dyDescent="0.25">
      <c r="B23" s="3" t="s">
        <v>81</v>
      </c>
      <c r="D23" s="42"/>
      <c r="E23" s="42"/>
      <c r="F23" s="30"/>
      <c r="G23" s="28"/>
      <c r="H23" s="45"/>
      <c r="J23" s="28"/>
      <c r="K23" s="28"/>
      <c r="L23" s="28"/>
    </row>
    <row r="24" spans="2:42" x14ac:dyDescent="0.25">
      <c r="C24" s="5"/>
      <c r="G24" s="28"/>
      <c r="J24" s="28"/>
      <c r="K24" s="28"/>
      <c r="L24" s="28"/>
    </row>
    <row r="25" spans="2:42" x14ac:dyDescent="0.25">
      <c r="C25" s="5"/>
      <c r="D25" s="55"/>
      <c r="E25" s="55"/>
      <c r="F25" s="14"/>
      <c r="G25" s="28"/>
      <c r="J25" s="28"/>
      <c r="K25" s="28"/>
      <c r="L25" s="28"/>
    </row>
    <row r="26" spans="2:42" x14ac:dyDescent="0.25">
      <c r="E26" s="12"/>
      <c r="G26" s="28"/>
      <c r="J26" s="28"/>
      <c r="K26" s="28"/>
      <c r="L26" s="28"/>
    </row>
    <row r="27" spans="2:42" x14ac:dyDescent="0.25">
      <c r="E27" s="12"/>
      <c r="G27" s="14"/>
    </row>
    <row r="28" spans="2:42" x14ac:dyDescent="0.25">
      <c r="E28" s="12"/>
      <c r="G28" s="14"/>
    </row>
    <row r="29" spans="2:42" x14ac:dyDescent="0.25">
      <c r="G29" s="46"/>
      <c r="H29" s="46"/>
      <c r="I29" s="46"/>
      <c r="J29" s="46"/>
      <c r="K29" s="46"/>
      <c r="L29" s="47"/>
      <c r="M29" s="46"/>
      <c r="N29" s="46"/>
      <c r="O29" s="46"/>
      <c r="P29" s="46"/>
      <c r="Q29" s="47"/>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row>
    <row r="30" spans="2:42" x14ac:dyDescent="0.25">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2:42" x14ac:dyDescent="0.25">
      <c r="D31" s="6"/>
      <c r="E31" s="6"/>
      <c r="F31" s="6"/>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2:42" x14ac:dyDescent="0.25">
      <c r="J32" s="8"/>
      <c r="L32" s="11"/>
      <c r="M32" s="10"/>
      <c r="P32" s="10"/>
      <c r="Q32" s="11"/>
    </row>
    <row r="33" spans="2:42" x14ac:dyDescent="0.25">
      <c r="B33" s="3" t="s">
        <v>82</v>
      </c>
      <c r="D33" s="6"/>
      <c r="E33" s="6"/>
      <c r="F33" s="6"/>
      <c r="G33" s="12"/>
      <c r="H33" s="12"/>
      <c r="I33" s="12"/>
      <c r="J33" s="12"/>
      <c r="K33" s="12"/>
      <c r="L33" s="34"/>
      <c r="M33" s="10"/>
      <c r="N33" s="12"/>
      <c r="O33" s="12"/>
      <c r="P33" s="10"/>
      <c r="Q33" s="3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2:42" x14ac:dyDescent="0.25">
      <c r="J34" s="8"/>
      <c r="L34" s="11"/>
      <c r="M34" s="10"/>
      <c r="P34" s="10"/>
      <c r="Q34" s="11"/>
    </row>
    <row r="35" spans="2:42" x14ac:dyDescent="0.25">
      <c r="J35" s="8"/>
      <c r="L35" s="11"/>
      <c r="M35" s="10"/>
      <c r="P35" s="10"/>
      <c r="Q35" s="11"/>
    </row>
    <row r="36" spans="2:42" x14ac:dyDescent="0.25">
      <c r="J36" s="8"/>
      <c r="L36" s="11"/>
      <c r="M36" s="10"/>
      <c r="P36" s="10"/>
      <c r="Q36" s="11"/>
    </row>
    <row r="37" spans="2:42" x14ac:dyDescent="0.25">
      <c r="J37" s="8"/>
      <c r="L37" s="11"/>
      <c r="M37" s="10"/>
      <c r="O37" s="10"/>
      <c r="P37" s="10"/>
      <c r="Q37" s="11"/>
    </row>
    <row r="38" spans="2:42" x14ac:dyDescent="0.25">
      <c r="J38" s="8"/>
      <c r="L38" s="11"/>
      <c r="M38" s="10"/>
      <c r="O38" s="10"/>
      <c r="P38" s="10"/>
      <c r="Q38" s="11"/>
    </row>
    <row r="39" spans="2:42" x14ac:dyDescent="0.25">
      <c r="J39" s="8"/>
      <c r="L39" s="11"/>
      <c r="M39" s="10"/>
      <c r="O39" s="10"/>
      <c r="P39" s="10"/>
      <c r="Q39" s="11"/>
    </row>
    <row r="40" spans="2:42" x14ac:dyDescent="0.25">
      <c r="J40" s="8"/>
      <c r="L40" s="11"/>
      <c r="M40" s="10"/>
      <c r="O40" s="10"/>
      <c r="P40" s="10"/>
      <c r="Q40" s="11"/>
    </row>
    <row r="41" spans="2:42" x14ac:dyDescent="0.25">
      <c r="J41" s="8"/>
      <c r="L41" s="11"/>
      <c r="M41" s="10"/>
      <c r="O41" s="10"/>
      <c r="Q41" s="11"/>
    </row>
    <row r="42" spans="2:42" x14ac:dyDescent="0.25">
      <c r="J42" s="8"/>
      <c r="L42" s="11"/>
      <c r="M42" s="10"/>
      <c r="O42" s="10"/>
      <c r="Q42" s="11"/>
    </row>
    <row r="43" spans="2:42" s="397" customFormat="1" ht="32.549999999999997" customHeight="1" x14ac:dyDescent="0.25">
      <c r="B43" s="409" t="s">
        <v>378</v>
      </c>
      <c r="C43" s="409"/>
      <c r="D43" s="409"/>
      <c r="E43" s="409"/>
      <c r="F43" s="409"/>
      <c r="G43" s="409"/>
      <c r="H43" s="409"/>
      <c r="I43" s="409"/>
      <c r="J43" s="409"/>
      <c r="K43" s="409"/>
    </row>
    <row r="44" spans="2:42" x14ac:dyDescent="0.25">
      <c r="J44" s="8"/>
      <c r="L44" s="11"/>
      <c r="M44" s="10"/>
      <c r="O44" s="10"/>
      <c r="Q44" s="11"/>
    </row>
    <row r="45" spans="2:42" ht="55.5" customHeight="1" x14ac:dyDescent="0.25">
      <c r="J45" s="8"/>
      <c r="L45" s="11"/>
      <c r="M45" s="10"/>
      <c r="O45" s="10"/>
      <c r="Q45" s="11"/>
    </row>
    <row r="46" spans="2:42" s="343" customFormat="1" ht="10.050000000000001" customHeight="1" x14ac:dyDescent="0.2">
      <c r="B46" s="353" t="s">
        <v>371</v>
      </c>
      <c r="C46" s="354"/>
      <c r="D46" s="355"/>
      <c r="E46" s="356"/>
      <c r="F46" s="357"/>
      <c r="G46" s="357"/>
      <c r="H46" s="357"/>
      <c r="I46" s="358"/>
      <c r="J46" s="359"/>
      <c r="K46" s="360"/>
    </row>
    <row r="47" spans="2:42" s="343" customFormat="1" ht="5.25" customHeight="1" x14ac:dyDescent="0.2">
      <c r="B47" s="361"/>
      <c r="C47" s="349"/>
      <c r="D47" s="344"/>
      <c r="E47" s="345"/>
      <c r="F47" s="346"/>
      <c r="G47" s="350"/>
      <c r="H47" s="346"/>
      <c r="I47" s="347"/>
      <c r="J47" s="348"/>
      <c r="K47" s="362"/>
    </row>
    <row r="48" spans="2:42" s="343" customFormat="1" ht="10.199999999999999" x14ac:dyDescent="0.2">
      <c r="B48" s="363" t="s">
        <v>372</v>
      </c>
      <c r="C48" s="351"/>
      <c r="D48" s="344"/>
      <c r="E48" s="345"/>
      <c r="F48" s="346"/>
      <c r="G48" s="350"/>
      <c r="H48" s="346"/>
      <c r="I48" s="347"/>
      <c r="J48" s="348"/>
      <c r="K48" s="362"/>
    </row>
    <row r="49" spans="2:42" s="343" customFormat="1" ht="10.199999999999999" x14ac:dyDescent="0.2">
      <c r="B49" s="364" t="s">
        <v>373</v>
      </c>
      <c r="C49" s="352"/>
      <c r="D49" s="344"/>
      <c r="E49" s="345"/>
      <c r="F49" s="346"/>
      <c r="G49" s="350"/>
      <c r="H49" s="346"/>
      <c r="I49" s="347"/>
      <c r="J49" s="348"/>
      <c r="K49" s="362"/>
    </row>
    <row r="50" spans="2:42" s="343" customFormat="1" ht="10.199999999999999" x14ac:dyDescent="0.2">
      <c r="B50" s="365" t="s">
        <v>374</v>
      </c>
      <c r="C50" s="366"/>
      <c r="D50" s="367"/>
      <c r="E50" s="368"/>
      <c r="F50" s="369"/>
      <c r="G50" s="369"/>
      <c r="H50" s="369"/>
      <c r="I50" s="369"/>
      <c r="J50" s="369"/>
      <c r="K50" s="370"/>
    </row>
    <row r="51" spans="2:42" x14ac:dyDescent="0.25">
      <c r="J51" s="8"/>
      <c r="L51" s="11"/>
      <c r="M51" s="10"/>
      <c r="O51" s="10"/>
      <c r="Q51" s="11"/>
    </row>
    <row r="52" spans="2:42" x14ac:dyDescent="0.25">
      <c r="J52" s="8"/>
      <c r="L52" s="11"/>
      <c r="M52" s="10"/>
      <c r="O52" s="10"/>
      <c r="Q52" s="11"/>
    </row>
    <row r="53" spans="2:42" x14ac:dyDescent="0.25">
      <c r="J53" s="8"/>
      <c r="L53" s="11"/>
      <c r="M53" s="10"/>
      <c r="O53" s="10"/>
      <c r="Q53" s="11"/>
    </row>
    <row r="54" spans="2:42" x14ac:dyDescent="0.25">
      <c r="J54" s="8"/>
      <c r="L54" s="11"/>
      <c r="M54" s="10"/>
      <c r="O54" s="10"/>
      <c r="Q54" s="11"/>
    </row>
    <row r="55" spans="2:42" x14ac:dyDescent="0.25">
      <c r="G55" s="12"/>
      <c r="H55" s="12"/>
      <c r="I55" s="12"/>
      <c r="J55" s="12"/>
      <c r="K55" s="12"/>
      <c r="L55" s="12"/>
      <c r="M55" s="10"/>
      <c r="N55" s="12"/>
      <c r="O55" s="10"/>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2:42" x14ac:dyDescent="0.25">
      <c r="F56" s="35"/>
      <c r="G56" s="12"/>
      <c r="H56" s="12"/>
      <c r="I56" s="12"/>
      <c r="J56" s="12"/>
      <c r="K56" s="12"/>
      <c r="L56" s="12"/>
      <c r="M56" s="10"/>
      <c r="N56" s="12"/>
      <c r="O56" s="10"/>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2:42" ht="4.5" customHeight="1" x14ac:dyDescent="0.25">
      <c r="F57" s="35"/>
      <c r="G57" s="12"/>
      <c r="H57" s="12"/>
      <c r="I57" s="12"/>
      <c r="J57" s="12"/>
      <c r="K57" s="12"/>
      <c r="L57" s="12"/>
      <c r="M57" s="10"/>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2:42" x14ac:dyDescent="0.25">
      <c r="G58" s="12"/>
      <c r="H58" s="12"/>
      <c r="I58" s="12"/>
      <c r="J58" s="12"/>
      <c r="K58" s="12"/>
      <c r="L58" s="12"/>
      <c r="M58" s="10"/>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2:42" x14ac:dyDescent="0.25">
      <c r="F59" s="35"/>
      <c r="G59" s="12"/>
      <c r="H59" s="12"/>
      <c r="I59" s="12"/>
      <c r="J59" s="12"/>
      <c r="K59" s="12"/>
      <c r="L59" s="12"/>
      <c r="M59" s="10"/>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2:42" x14ac:dyDescent="0.25">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2:42" x14ac:dyDescent="0.25">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2:42" x14ac:dyDescent="0.25">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2:42" x14ac:dyDescent="0.25">
      <c r="C63" s="6"/>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2:42" x14ac:dyDescent="0.25">
      <c r="C64" s="11"/>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2:42" x14ac:dyDescent="0.25">
      <c r="C65" s="11"/>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2:42" x14ac:dyDescent="0.25">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2:42" x14ac:dyDescent="0.25">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2:42" x14ac:dyDescent="0.25">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2:42" x14ac:dyDescent="0.25">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2:42" x14ac:dyDescent="0.25">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2:42" x14ac:dyDescent="0.25">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2:42" x14ac:dyDescent="0.25">
      <c r="G72" s="12"/>
      <c r="H72" s="12"/>
      <c r="I72" s="12"/>
      <c r="J72" s="34"/>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2:42" x14ac:dyDescent="0.25">
      <c r="G73" s="12"/>
      <c r="H73" s="12"/>
      <c r="I73" s="12"/>
      <c r="J73" s="34"/>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2:42" x14ac:dyDescent="0.25">
      <c r="G74" s="12"/>
      <c r="H74" s="12"/>
      <c r="I74" s="12"/>
      <c r="J74" s="34"/>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2:42" x14ac:dyDescent="0.25">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2:42" x14ac:dyDescent="0.25">
      <c r="G76" s="12"/>
      <c r="H76" s="12"/>
      <c r="I76" s="12"/>
      <c r="J76" s="34"/>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2:42" x14ac:dyDescent="0.25">
      <c r="J77" s="11"/>
    </row>
    <row r="78" spans="2:42" x14ac:dyDescent="0.25">
      <c r="B78" s="6"/>
      <c r="J78" s="11"/>
    </row>
    <row r="79" spans="2:42" x14ac:dyDescent="0.25">
      <c r="J79" s="11"/>
    </row>
    <row r="80" spans="2:42" x14ac:dyDescent="0.25">
      <c r="J80" s="11"/>
    </row>
    <row r="81" spans="2:42" x14ac:dyDescent="0.25">
      <c r="J81" s="11"/>
      <c r="L81" s="52"/>
    </row>
    <row r="82" spans="2:42" x14ac:dyDescent="0.25">
      <c r="L82" s="11"/>
    </row>
    <row r="83" spans="2:42" x14ac:dyDescent="0.25">
      <c r="L83" s="11"/>
    </row>
    <row r="84" spans="2:42" x14ac:dyDescent="0.25">
      <c r="L84" s="11"/>
    </row>
    <row r="85" spans="2:42" x14ac:dyDescent="0.25">
      <c r="B85" s="6"/>
      <c r="C85" s="6"/>
      <c r="L85" s="11"/>
    </row>
    <row r="86" spans="2:42" x14ac:dyDescent="0.25">
      <c r="D86" s="53"/>
      <c r="E86" s="53"/>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row>
    <row r="87" spans="2:42" x14ac:dyDescent="0.25">
      <c r="L87" s="11"/>
    </row>
    <row r="88" spans="2:42" ht="17.399999999999999" x14ac:dyDescent="0.3">
      <c r="B88" s="49"/>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row>
    <row r="89" spans="2:42" x14ac:dyDescent="0.25">
      <c r="L89" s="11"/>
    </row>
    <row r="90" spans="2:42" x14ac:dyDescent="0.25">
      <c r="L90" s="11"/>
    </row>
    <row r="91" spans="2:42" x14ac:dyDescent="0.25">
      <c r="L91" s="11"/>
    </row>
    <row r="92" spans="2:42" x14ac:dyDescent="0.25">
      <c r="L92" s="11"/>
    </row>
    <row r="93" spans="2:42" ht="17.399999999999999" x14ac:dyDescent="0.3">
      <c r="B93" s="43"/>
      <c r="C93" s="6"/>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row>
    <row r="94" spans="2:42" x14ac:dyDescent="0.25">
      <c r="B94" s="11"/>
      <c r="C94" s="11"/>
      <c r="D94" s="14"/>
      <c r="E94" s="14"/>
      <c r="F94" s="14"/>
      <c r="J94" s="8"/>
      <c r="K94" s="8"/>
      <c r="L94" s="8"/>
      <c r="N94" s="11"/>
    </row>
    <row r="95" spans="2:42" x14ac:dyDescent="0.25">
      <c r="B95" s="6"/>
      <c r="J95" s="8"/>
      <c r="K95" s="8"/>
      <c r="L95" s="8"/>
      <c r="N95" s="11"/>
    </row>
    <row r="96" spans="2:42" x14ac:dyDescent="0.25">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row>
    <row r="97" spans="2:42" x14ac:dyDescent="0.25">
      <c r="G97" s="12"/>
      <c r="H97" s="12"/>
      <c r="I97" s="12"/>
      <c r="J97" s="12"/>
      <c r="K97" s="12"/>
      <c r="L97" s="12"/>
      <c r="M97" s="12"/>
      <c r="N97" s="34"/>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2:42" x14ac:dyDescent="0.25">
      <c r="F98" s="6"/>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spans="2:42" x14ac:dyDescent="0.25">
      <c r="G99" s="12"/>
      <c r="H99" s="12"/>
      <c r="I99" s="12"/>
      <c r="J99" s="12"/>
      <c r="K99" s="12"/>
      <c r="L99" s="12"/>
      <c r="M99" s="12"/>
      <c r="N99" s="34"/>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2:42" x14ac:dyDescent="0.25">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2:42" x14ac:dyDescent="0.25">
      <c r="B101" s="6"/>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2:42" x14ac:dyDescent="0.25">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2:42" x14ac:dyDescent="0.25">
      <c r="F103" s="35"/>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42" x14ac:dyDescent="0.25">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2:42" x14ac:dyDescent="0.25">
      <c r="B105" s="3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2:42" x14ac:dyDescent="0.25">
      <c r="B106" s="6"/>
      <c r="C106" s="6"/>
      <c r="D106" s="6"/>
      <c r="E106" s="6"/>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2:42" x14ac:dyDescent="0.25">
      <c r="B107" s="6"/>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2:42" x14ac:dyDescent="0.25">
      <c r="B108" s="33"/>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2:42" x14ac:dyDescent="0.25">
      <c r="B109" s="33"/>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2:42" x14ac:dyDescent="0.25">
      <c r="B110" s="33"/>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2:42" x14ac:dyDescent="0.25">
      <c r="B111" s="33"/>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2:42" x14ac:dyDescent="0.25">
      <c r="B112" s="6"/>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2:42" x14ac:dyDescent="0.25">
      <c r="B113" s="6"/>
      <c r="G113" s="12"/>
      <c r="H113" s="12"/>
      <c r="I113" s="12"/>
      <c r="J113" s="51"/>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2:42" x14ac:dyDescent="0.25">
      <c r="G114" s="12"/>
      <c r="H114" s="12"/>
      <c r="I114" s="12"/>
      <c r="J114" s="51"/>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2:42" x14ac:dyDescent="0.25">
      <c r="G115" s="12"/>
      <c r="H115" s="12"/>
      <c r="I115" s="12"/>
      <c r="J115" s="34"/>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2:42" x14ac:dyDescent="0.25">
      <c r="G116" s="12"/>
      <c r="H116" s="12"/>
      <c r="I116" s="12"/>
      <c r="J116" s="34"/>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2:42" x14ac:dyDescent="0.25">
      <c r="G117" s="12"/>
      <c r="H117" s="12"/>
      <c r="I117" s="12"/>
      <c r="J117" s="34"/>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2:42" x14ac:dyDescent="0.25">
      <c r="B118" s="6"/>
      <c r="G118" s="12"/>
      <c r="H118" s="12"/>
      <c r="I118" s="12"/>
      <c r="J118" s="34"/>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2:42" x14ac:dyDescent="0.25">
      <c r="G119" s="12"/>
      <c r="H119" s="12"/>
      <c r="I119" s="12"/>
      <c r="J119" s="34"/>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2:42" x14ac:dyDescent="0.25">
      <c r="B120" s="6"/>
      <c r="G120" s="12"/>
      <c r="H120" s="12"/>
      <c r="I120" s="12"/>
      <c r="J120" s="34"/>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2:42" x14ac:dyDescent="0.25">
      <c r="G121" s="12"/>
      <c r="H121" s="12"/>
      <c r="I121" s="12"/>
      <c r="J121" s="34"/>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2" x14ac:dyDescent="0.25">
      <c r="G122" s="12"/>
      <c r="H122" s="12"/>
      <c r="I122" s="12"/>
      <c r="J122" s="34"/>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2:42" x14ac:dyDescent="0.25">
      <c r="G123" s="12"/>
      <c r="H123" s="12"/>
      <c r="I123" s="12"/>
      <c r="J123" s="34"/>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2" x14ac:dyDescent="0.25">
      <c r="G124" s="12"/>
      <c r="H124" s="12"/>
      <c r="I124" s="12"/>
      <c r="J124" s="34"/>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2:42" x14ac:dyDescent="0.25">
      <c r="L125" s="11"/>
    </row>
    <row r="126" spans="2:42" ht="17.399999999999999" x14ac:dyDescent="0.3">
      <c r="C126" s="49"/>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row>
    <row r="128" spans="2:42" x14ac:dyDescent="0.25">
      <c r="B128" s="54"/>
    </row>
    <row r="132" spans="2:42" ht="17.399999999999999" x14ac:dyDescent="0.3">
      <c r="B132" s="43"/>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row>
    <row r="133" spans="2:42" x14ac:dyDescent="0.25">
      <c r="C133" s="6"/>
      <c r="D133" s="6"/>
      <c r="E133" s="6"/>
      <c r="F133" s="6"/>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row>
    <row r="134" spans="2:42" x14ac:dyDescent="0.25">
      <c r="C134" s="6"/>
      <c r="D134" s="6"/>
      <c r="E134" s="6"/>
      <c r="F134" s="6"/>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row>
    <row r="135" spans="2:42" ht="3" customHeight="1" x14ac:dyDescent="0.2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2:42" ht="13.5" customHeight="1" x14ac:dyDescent="0.2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2:42" x14ac:dyDescent="0.25">
      <c r="C137" s="6"/>
      <c r="D137" s="6"/>
      <c r="E137" s="6"/>
      <c r="F137" s="6"/>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row>
    <row r="138" spans="2:42" x14ac:dyDescent="0.25">
      <c r="L138" s="11"/>
    </row>
    <row r="139" spans="2:42" x14ac:dyDescent="0.25">
      <c r="L139" s="11"/>
    </row>
    <row r="140" spans="2:42" x14ac:dyDescent="0.25">
      <c r="L140" s="11"/>
    </row>
  </sheetData>
  <sheetProtection insertColumns="0" insertRows="0"/>
  <mergeCells count="1">
    <mergeCell ref="B43:K43"/>
  </mergeCells>
  <phoneticPr fontId="3" type="noConversion"/>
  <conditionalFormatting sqref="G98:AP98 G103:AP103 P51:AP51 G31:AP31 N59:AP59 G59:L59 G56:L57 G51:L51 N51 N56:N57 P56:AP57 O57">
    <cfRule type="cellIs" dxfId="47" priority="1" stopIfTrue="1" operator="equal">
      <formula>0</formula>
    </cfRule>
  </conditionalFormatting>
  <conditionalFormatting sqref="G96:AP96 Q33:AP33 G29:AP29 G33:L33 G44:L44 N33:O33 N43:N44 P43:AP44 L43">
    <cfRule type="cellIs" dxfId="46" priority="2" stopIfTrue="1" operator="equal">
      <formula>0</formula>
    </cfRule>
  </conditionalFormatting>
  <conditionalFormatting sqref="G133:AP135 G137:AP137">
    <cfRule type="cellIs" dxfId="45" priority="3" stopIfTrue="1" operator="lessThan">
      <formula>0</formula>
    </cfRule>
  </conditionalFormatting>
  <hyperlinks>
    <hyperlink ref="G18" r:id="rId1" xr:uid="{00000000-0004-0000-0000-000000000000}"/>
    <hyperlink ref="J13" r:id="rId2" display=" Social Media Kanälen" xr:uid="{00000000-0004-0000-0000-000001000000}"/>
  </hyperlinks>
  <pageMargins left="0.78740157480314965" right="0.78740157480314965" top="0.98425196850393704" bottom="0.98425196850393704" header="0.51181102362204722" footer="0.51181102362204722"/>
  <pageSetup paperSize="9" scale="7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pageSetUpPr fitToPage="1"/>
  </sheetPr>
  <dimension ref="B2:U174"/>
  <sheetViews>
    <sheetView zoomScale="80" zoomScaleNormal="80" workbookViewId="0">
      <pane ySplit="7" topLeftCell="A8" activePane="bottomLeft" state="frozen"/>
      <selection pane="bottomLeft" activeCell="F23" sqref="F23"/>
    </sheetView>
  </sheetViews>
  <sheetFormatPr baseColWidth="10" defaultColWidth="11.44140625" defaultRowHeight="13.2" x14ac:dyDescent="0.25"/>
  <cols>
    <col min="1" max="1" width="1.21875" style="2" customWidth="1"/>
    <col min="2" max="2" width="1.77734375" style="2" customWidth="1"/>
    <col min="3" max="3" width="9" style="2" bestFit="1" customWidth="1"/>
    <col min="4" max="4" width="19.44140625" style="2" customWidth="1"/>
    <col min="5" max="5" width="1.21875" style="2" customWidth="1"/>
    <col min="6" max="6" width="16.5546875" style="2" customWidth="1"/>
    <col min="7" max="7" width="5" style="38" customWidth="1"/>
    <col min="8" max="8" width="16.5546875" style="2" customWidth="1"/>
    <col min="9" max="9" width="27.44140625" style="2" customWidth="1"/>
    <col min="10" max="10" width="24.5546875" style="2" customWidth="1"/>
    <col min="11" max="11" width="3.21875" style="2" customWidth="1"/>
    <col min="12" max="12" width="14" style="2" customWidth="1"/>
    <col min="13" max="13" width="28.44140625" style="2" customWidth="1"/>
    <col min="14" max="16384" width="11.44140625" style="2"/>
  </cols>
  <sheetData>
    <row r="2" spans="2:21" ht="20.399999999999999" x14ac:dyDescent="0.35">
      <c r="B2" s="132" t="s">
        <v>47</v>
      </c>
      <c r="T2" s="141"/>
      <c r="U2" s="141"/>
    </row>
    <row r="3" spans="2:21" x14ac:dyDescent="0.25">
      <c r="T3" s="141"/>
      <c r="U3" s="141"/>
    </row>
    <row r="4" spans="2:21" x14ac:dyDescent="0.25">
      <c r="T4" s="141"/>
      <c r="U4" s="141"/>
    </row>
    <row r="5" spans="2:21" x14ac:dyDescent="0.25">
      <c r="B5" s="4" t="s">
        <v>0</v>
      </c>
      <c r="C5" s="4"/>
      <c r="D5" s="4"/>
      <c r="E5" s="4"/>
      <c r="F5" s="4"/>
      <c r="G5" s="317"/>
      <c r="H5" s="141"/>
      <c r="T5" s="141"/>
      <c r="U5" s="141"/>
    </row>
    <row r="8" spans="2:21" ht="4.5" customHeight="1" x14ac:dyDescent="0.25"/>
    <row r="9" spans="2:21" x14ac:dyDescent="0.25">
      <c r="B9" s="6"/>
      <c r="C9" s="3"/>
      <c r="D9" s="3"/>
      <c r="E9" s="3"/>
      <c r="F9" s="3"/>
      <c r="G9" s="35"/>
      <c r="H9" s="3"/>
      <c r="I9" s="3"/>
      <c r="J9" s="3"/>
      <c r="K9" s="3"/>
      <c r="L9" s="3"/>
      <c r="M9" s="3"/>
      <c r="N9" s="3"/>
      <c r="O9" s="3"/>
    </row>
    <row r="10" spans="2:21" x14ac:dyDescent="0.25">
      <c r="B10" s="6"/>
      <c r="C10" s="3"/>
      <c r="D10" s="3"/>
      <c r="E10" s="3"/>
      <c r="F10" s="3"/>
      <c r="G10" s="35"/>
      <c r="H10" s="3"/>
      <c r="I10" s="3"/>
      <c r="J10" s="3"/>
      <c r="K10" s="3"/>
      <c r="L10" s="3"/>
      <c r="M10" s="3"/>
      <c r="N10" s="3"/>
      <c r="O10" s="3"/>
    </row>
    <row r="11" spans="2:21" x14ac:dyDescent="0.25">
      <c r="B11" s="145" t="s">
        <v>302</v>
      </c>
      <c r="C11" s="141"/>
      <c r="D11" s="145"/>
      <c r="E11" s="145"/>
      <c r="F11" s="145"/>
      <c r="G11" s="150"/>
      <c r="H11" s="145"/>
      <c r="I11" s="145"/>
      <c r="J11" s="145"/>
      <c r="K11" s="3"/>
      <c r="L11" s="3"/>
      <c r="M11" s="3"/>
      <c r="N11" s="3"/>
      <c r="O11" s="3"/>
    </row>
    <row r="12" spans="2:21" x14ac:dyDescent="0.25">
      <c r="B12" s="3" t="s">
        <v>300</v>
      </c>
      <c r="C12" s="3"/>
      <c r="D12" s="3"/>
      <c r="E12" s="3"/>
      <c r="F12" s="3"/>
      <c r="G12" s="35"/>
      <c r="H12" s="3"/>
      <c r="I12" s="3"/>
      <c r="J12" s="3"/>
      <c r="K12" s="3"/>
      <c r="L12" s="3"/>
      <c r="M12" s="3"/>
      <c r="N12" s="3"/>
      <c r="O12" s="3"/>
    </row>
    <row r="13" spans="2:21" x14ac:dyDescent="0.25">
      <c r="B13" s="3" t="s">
        <v>301</v>
      </c>
      <c r="C13" s="3"/>
      <c r="D13" s="3"/>
      <c r="E13" s="3"/>
      <c r="F13" s="3"/>
      <c r="G13" s="35"/>
      <c r="H13" s="3"/>
      <c r="I13" s="3"/>
      <c r="J13" s="3"/>
      <c r="K13" s="3"/>
      <c r="L13" s="3"/>
      <c r="M13" s="3"/>
      <c r="N13" s="3"/>
      <c r="O13" s="3"/>
    </row>
    <row r="14" spans="2:21" x14ac:dyDescent="0.25">
      <c r="B14" s="6"/>
      <c r="C14" s="3"/>
      <c r="D14" s="3"/>
      <c r="E14" s="3"/>
      <c r="F14" s="3"/>
      <c r="G14" s="35"/>
      <c r="H14" s="3"/>
      <c r="I14" s="3"/>
      <c r="J14" s="3"/>
      <c r="K14" s="3"/>
      <c r="L14" s="3"/>
      <c r="M14" s="3"/>
      <c r="N14" s="3"/>
      <c r="O14" s="3"/>
    </row>
    <row r="15" spans="2:21" x14ac:dyDescent="0.25">
      <c r="B15" s="6"/>
      <c r="C15" s="3"/>
      <c r="D15" s="3"/>
      <c r="E15" s="3"/>
      <c r="F15" s="3"/>
      <c r="G15" s="35"/>
      <c r="H15" s="3"/>
      <c r="I15" s="3"/>
      <c r="J15" s="3"/>
      <c r="K15" s="3"/>
      <c r="L15" s="3"/>
      <c r="M15" s="3"/>
      <c r="N15" s="3"/>
      <c r="O15" s="3"/>
    </row>
    <row r="16" spans="2:21" x14ac:dyDescent="0.25">
      <c r="B16" s="161" t="s">
        <v>324</v>
      </c>
      <c r="C16" s="3"/>
      <c r="D16" s="3"/>
      <c r="E16" s="3"/>
      <c r="F16" s="3"/>
      <c r="G16" s="35"/>
      <c r="H16" s="3"/>
      <c r="I16" s="3"/>
      <c r="J16" s="3"/>
      <c r="K16" s="3"/>
      <c r="L16" s="3"/>
      <c r="M16" s="3"/>
      <c r="N16" s="3"/>
      <c r="O16" s="3"/>
    </row>
    <row r="17" spans="2:19" x14ac:dyDescent="0.25">
      <c r="B17" s="3"/>
      <c r="C17" s="3"/>
      <c r="D17" s="3"/>
      <c r="E17" s="3"/>
      <c r="F17" s="3"/>
      <c r="G17" s="35"/>
      <c r="H17" s="3"/>
      <c r="I17" s="3"/>
      <c r="J17" s="3"/>
      <c r="K17" s="3"/>
      <c r="L17" s="3"/>
      <c r="M17" s="3"/>
      <c r="N17" s="3"/>
      <c r="O17" s="3"/>
    </row>
    <row r="18" spans="2:19" x14ac:dyDescent="0.25">
      <c r="B18" s="380" t="s">
        <v>49</v>
      </c>
      <c r="C18" s="380"/>
      <c r="D18" s="380"/>
      <c r="E18" s="380"/>
      <c r="F18" s="381" t="s">
        <v>361</v>
      </c>
      <c r="G18" s="382" t="s">
        <v>352</v>
      </c>
      <c r="H18" s="381" t="s">
        <v>168</v>
      </c>
      <c r="I18" s="380" t="s">
        <v>226</v>
      </c>
      <c r="J18" s="380" t="s">
        <v>53</v>
      </c>
      <c r="K18" s="3"/>
      <c r="L18" s="3"/>
      <c r="M18" s="3"/>
      <c r="N18" s="3"/>
      <c r="O18" s="3"/>
    </row>
    <row r="19" spans="2:19" ht="3.75" customHeight="1" x14ac:dyDescent="0.25">
      <c r="B19" s="6"/>
      <c r="C19" s="6"/>
      <c r="D19" s="6"/>
      <c r="E19" s="6"/>
      <c r="F19" s="58"/>
      <c r="G19" s="309"/>
      <c r="H19" s="58"/>
      <c r="I19" s="6"/>
      <c r="J19" s="3"/>
      <c r="K19" s="3"/>
      <c r="L19" s="3"/>
      <c r="M19" s="3"/>
      <c r="N19" s="3"/>
      <c r="O19" s="3"/>
    </row>
    <row r="20" spans="2:19" x14ac:dyDescent="0.25">
      <c r="B20" s="299" t="s">
        <v>118</v>
      </c>
      <c r="C20" s="6"/>
      <c r="D20" s="6"/>
      <c r="E20" s="6"/>
      <c r="F20" s="58"/>
      <c r="G20" s="309"/>
      <c r="H20" s="58"/>
      <c r="I20" s="6"/>
      <c r="J20" s="3"/>
      <c r="K20" s="3"/>
      <c r="L20" s="3"/>
      <c r="M20" s="3"/>
      <c r="N20" s="3"/>
      <c r="O20" s="3"/>
    </row>
    <row r="21" spans="2:19" ht="3.75" customHeight="1" x14ac:dyDescent="0.25">
      <c r="B21" s="6"/>
      <c r="C21" s="6"/>
      <c r="D21" s="6"/>
      <c r="E21" s="6"/>
      <c r="F21" s="58"/>
      <c r="G21" s="310"/>
      <c r="H21" s="58"/>
      <c r="I21" s="6"/>
      <c r="J21" s="3"/>
      <c r="K21" s="3"/>
      <c r="L21" s="3"/>
      <c r="M21" s="3"/>
      <c r="N21" s="3"/>
      <c r="O21" s="3"/>
    </row>
    <row r="22" spans="2:19" x14ac:dyDescent="0.25">
      <c r="B22" s="198" t="s">
        <v>54</v>
      </c>
      <c r="C22" s="3"/>
      <c r="D22" s="3"/>
      <c r="E22" s="3"/>
      <c r="F22" s="325"/>
      <c r="G22" s="311"/>
      <c r="H22" s="325"/>
      <c r="I22" s="135"/>
      <c r="J22" s="145"/>
      <c r="K22" s="145"/>
      <c r="L22" s="145"/>
      <c r="M22" s="3"/>
      <c r="N22" s="3"/>
      <c r="O22" s="145"/>
      <c r="P22" s="145"/>
      <c r="Q22" s="141"/>
      <c r="R22" s="141"/>
      <c r="S22" s="141"/>
    </row>
    <row r="23" spans="2:19" x14ac:dyDescent="0.25">
      <c r="B23" s="3"/>
      <c r="C23" s="3" t="s">
        <v>147</v>
      </c>
      <c r="D23" s="3"/>
      <c r="E23" s="3"/>
      <c r="F23" s="326"/>
      <c r="G23" s="337">
        <v>0.19</v>
      </c>
      <c r="H23" s="325">
        <f>F23*G23</f>
        <v>0</v>
      </c>
      <c r="J23" s="300" t="s">
        <v>292</v>
      </c>
      <c r="K23" s="145"/>
      <c r="L23" s="145"/>
      <c r="M23" s="145"/>
      <c r="N23" s="3"/>
      <c r="O23" s="145"/>
      <c r="P23" s="145"/>
      <c r="Q23" s="141"/>
      <c r="R23" s="141"/>
      <c r="S23" s="141"/>
    </row>
    <row r="24" spans="2:19" x14ac:dyDescent="0.25">
      <c r="B24" s="3"/>
      <c r="C24" s="3" t="s">
        <v>55</v>
      </c>
      <c r="D24" s="3"/>
      <c r="E24" s="3"/>
      <c r="F24" s="326"/>
      <c r="G24" s="337">
        <v>0</v>
      </c>
      <c r="H24" s="325">
        <f t="shared" ref="H24:H31" si="0">F24*G24</f>
        <v>0</v>
      </c>
      <c r="I24" s="135"/>
      <c r="J24" s="300" t="s">
        <v>292</v>
      </c>
      <c r="K24" s="300"/>
      <c r="L24" s="145"/>
      <c r="M24" s="145"/>
      <c r="N24" s="3"/>
      <c r="O24" s="145"/>
      <c r="P24" s="145"/>
      <c r="Q24" s="141"/>
      <c r="R24" s="141"/>
      <c r="S24" s="141"/>
    </row>
    <row r="25" spans="2:19" x14ac:dyDescent="0.25">
      <c r="B25" s="3"/>
      <c r="C25" s="3" t="s">
        <v>56</v>
      </c>
      <c r="D25" s="3"/>
      <c r="E25" s="3"/>
      <c r="F25" s="326"/>
      <c r="G25" s="337">
        <v>0</v>
      </c>
      <c r="H25" s="325">
        <f t="shared" si="0"/>
        <v>0</v>
      </c>
      <c r="I25" s="135"/>
      <c r="J25" s="300" t="s">
        <v>292</v>
      </c>
      <c r="K25" s="300"/>
      <c r="L25" s="145"/>
      <c r="M25" s="145"/>
      <c r="N25" s="3"/>
      <c r="O25" s="145"/>
      <c r="P25" s="145"/>
      <c r="Q25" s="141"/>
      <c r="R25" s="141"/>
      <c r="S25" s="141"/>
    </row>
    <row r="26" spans="2:19" x14ac:dyDescent="0.25">
      <c r="B26" s="3"/>
      <c r="C26" s="3" t="s">
        <v>57</v>
      </c>
      <c r="D26" s="3"/>
      <c r="E26" s="3"/>
      <c r="F26" s="326"/>
      <c r="G26" s="337">
        <v>0</v>
      </c>
      <c r="H26" s="325">
        <f t="shared" si="0"/>
        <v>0</v>
      </c>
      <c r="I26" s="135"/>
      <c r="J26" s="300" t="s">
        <v>292</v>
      </c>
      <c r="K26" s="300"/>
      <c r="L26" s="145"/>
      <c r="M26" s="145"/>
      <c r="N26" s="3"/>
      <c r="O26" s="145"/>
      <c r="P26" s="145"/>
      <c r="Q26" s="141"/>
      <c r="R26" s="141"/>
      <c r="S26" s="141"/>
    </row>
    <row r="27" spans="2:19" x14ac:dyDescent="0.25">
      <c r="B27" s="3"/>
      <c r="C27" s="3" t="s">
        <v>148</v>
      </c>
      <c r="D27" s="3"/>
      <c r="E27" s="3"/>
      <c r="F27" s="326"/>
      <c r="G27" s="337">
        <v>0.19</v>
      </c>
      <c r="H27" s="325">
        <f t="shared" si="0"/>
        <v>0</v>
      </c>
      <c r="I27" s="135"/>
      <c r="J27" s="300"/>
      <c r="K27" s="300"/>
      <c r="L27" s="145"/>
      <c r="M27" s="145"/>
      <c r="N27" s="3"/>
      <c r="O27" s="145"/>
      <c r="P27" s="145"/>
      <c r="Q27" s="141"/>
      <c r="R27" s="141"/>
      <c r="S27" s="141"/>
    </row>
    <row r="28" spans="2:19" x14ac:dyDescent="0.25">
      <c r="B28" s="198" t="s">
        <v>149</v>
      </c>
      <c r="C28" s="3"/>
      <c r="D28" s="3"/>
      <c r="E28" s="3"/>
      <c r="F28" s="325"/>
      <c r="G28" s="324"/>
      <c r="H28" s="325"/>
      <c r="I28" s="135"/>
      <c r="J28" s="300"/>
      <c r="K28" s="300"/>
      <c r="L28" s="145"/>
      <c r="M28" s="145"/>
      <c r="N28" s="3"/>
      <c r="O28" s="145"/>
      <c r="P28" s="145"/>
      <c r="Q28" s="141"/>
      <c r="R28" s="141"/>
      <c r="S28" s="141"/>
    </row>
    <row r="29" spans="2:19" x14ac:dyDescent="0.25">
      <c r="B29" s="3"/>
      <c r="C29" s="3" t="s">
        <v>150</v>
      </c>
      <c r="D29" s="3"/>
      <c r="E29" s="3"/>
      <c r="F29" s="326"/>
      <c r="G29" s="337">
        <v>0.19</v>
      </c>
      <c r="H29" s="325">
        <f t="shared" si="0"/>
        <v>0</v>
      </c>
      <c r="I29" s="135"/>
      <c r="J29" s="300" t="s">
        <v>292</v>
      </c>
      <c r="K29" s="300"/>
      <c r="L29" s="145"/>
      <c r="M29" s="145"/>
      <c r="N29" s="3"/>
      <c r="O29" s="145"/>
      <c r="P29" s="145"/>
      <c r="Q29" s="141"/>
      <c r="R29" s="141"/>
      <c r="S29" s="141"/>
    </row>
    <row r="30" spans="2:19" x14ac:dyDescent="0.25">
      <c r="B30" s="3"/>
      <c r="C30" s="3" t="s">
        <v>83</v>
      </c>
      <c r="D30" s="3"/>
      <c r="E30" s="3"/>
      <c r="F30" s="326"/>
      <c r="G30" s="337">
        <v>0.19</v>
      </c>
      <c r="H30" s="325">
        <f t="shared" si="0"/>
        <v>0</v>
      </c>
      <c r="I30" s="135"/>
      <c r="J30" s="300" t="s">
        <v>292</v>
      </c>
      <c r="K30" s="300"/>
      <c r="L30" s="145"/>
      <c r="M30" s="145"/>
      <c r="N30" s="3"/>
      <c r="O30" s="145"/>
      <c r="P30" s="145"/>
      <c r="Q30" s="141"/>
      <c r="R30" s="141"/>
      <c r="S30" s="141"/>
    </row>
    <row r="31" spans="2:19" x14ac:dyDescent="0.25">
      <c r="B31" s="6"/>
      <c r="C31" s="3" t="s">
        <v>148</v>
      </c>
      <c r="D31" s="6"/>
      <c r="E31" s="6"/>
      <c r="F31" s="326"/>
      <c r="G31" s="337">
        <v>0.19</v>
      </c>
      <c r="H31" s="325">
        <f t="shared" si="0"/>
        <v>0</v>
      </c>
      <c r="I31" s="136"/>
      <c r="J31" s="300"/>
      <c r="K31" s="300"/>
      <c r="L31" s="145"/>
      <c r="M31" s="145"/>
      <c r="N31" s="6"/>
      <c r="O31" s="3"/>
      <c r="P31" s="3"/>
    </row>
    <row r="32" spans="2:19" x14ac:dyDescent="0.25">
      <c r="B32" s="198" t="s">
        <v>154</v>
      </c>
      <c r="C32" s="3"/>
      <c r="D32" s="3"/>
      <c r="E32" s="3"/>
      <c r="F32" s="325"/>
      <c r="G32" s="324"/>
      <c r="H32" s="325"/>
      <c r="I32" s="135"/>
      <c r="J32" s="300"/>
      <c r="K32" s="300"/>
      <c r="L32" s="145"/>
      <c r="M32" s="145"/>
      <c r="N32" s="3"/>
      <c r="O32" s="3"/>
      <c r="P32" s="3"/>
    </row>
    <row r="33" spans="2:16" x14ac:dyDescent="0.25">
      <c r="B33" s="3"/>
      <c r="C33" s="3" t="s">
        <v>74</v>
      </c>
      <c r="D33" s="3"/>
      <c r="E33" s="3"/>
      <c r="F33" s="326"/>
      <c r="G33" s="337">
        <v>0.19</v>
      </c>
      <c r="H33" s="325">
        <f>F33*G33</f>
        <v>0</v>
      </c>
      <c r="I33" s="135"/>
      <c r="J33" s="300" t="s">
        <v>292</v>
      </c>
      <c r="K33" s="300"/>
      <c r="L33" s="145"/>
      <c r="M33" s="145"/>
      <c r="N33" s="3"/>
      <c r="O33" s="3"/>
      <c r="P33" s="3"/>
    </row>
    <row r="34" spans="2:16" x14ac:dyDescent="0.25">
      <c r="B34" s="3"/>
      <c r="C34" s="3" t="s">
        <v>75</v>
      </c>
      <c r="D34" s="3"/>
      <c r="E34" s="3"/>
      <c r="F34" s="326"/>
      <c r="G34" s="337">
        <v>0.19</v>
      </c>
      <c r="H34" s="325">
        <f>F34*G34</f>
        <v>0</v>
      </c>
      <c r="I34" s="135"/>
      <c r="J34" s="300" t="s">
        <v>292</v>
      </c>
      <c r="K34" s="300"/>
      <c r="L34" s="145"/>
      <c r="M34" s="145"/>
      <c r="N34" s="3"/>
      <c r="O34" s="3"/>
      <c r="P34" s="3"/>
    </row>
    <row r="35" spans="2:16" x14ac:dyDescent="0.25">
      <c r="B35" s="3"/>
      <c r="C35" s="3" t="s">
        <v>148</v>
      </c>
      <c r="D35" s="3"/>
      <c r="E35" s="3"/>
      <c r="F35" s="326"/>
      <c r="G35" s="337">
        <v>0.19</v>
      </c>
      <c r="H35" s="325">
        <f>F35*G35</f>
        <v>0</v>
      </c>
      <c r="I35" s="135"/>
      <c r="J35" s="300"/>
      <c r="K35" s="300"/>
      <c r="L35" s="145"/>
      <c r="M35" s="145"/>
      <c r="N35" s="3"/>
      <c r="O35" s="3"/>
      <c r="P35" s="3"/>
    </row>
    <row r="36" spans="2:16" x14ac:dyDescent="0.25">
      <c r="B36" s="6"/>
      <c r="C36" s="3"/>
      <c r="D36" s="6"/>
      <c r="E36" s="6"/>
      <c r="F36" s="325"/>
      <c r="G36" s="324"/>
      <c r="H36" s="377">
        <f>SUM(H23:H35)</f>
        <v>0</v>
      </c>
      <c r="I36" s="136"/>
      <c r="J36" s="300"/>
      <c r="K36" s="300"/>
      <c r="L36" s="145"/>
      <c r="M36" s="145"/>
      <c r="N36" s="6"/>
      <c r="O36" s="3"/>
      <c r="P36" s="3"/>
    </row>
    <row r="37" spans="2:16" x14ac:dyDescent="0.25">
      <c r="B37" s="299" t="s">
        <v>169</v>
      </c>
      <c r="C37" s="3"/>
      <c r="D37" s="6"/>
      <c r="E37" s="6"/>
      <c r="F37" s="325"/>
      <c r="G37" s="324"/>
      <c r="H37" s="325"/>
      <c r="I37" s="136"/>
      <c r="J37" s="300"/>
      <c r="K37" s="300"/>
      <c r="L37" s="145"/>
      <c r="M37" s="145"/>
      <c r="N37" s="6"/>
      <c r="O37" s="3"/>
      <c r="P37" s="3"/>
    </row>
    <row r="38" spans="2:16" ht="3.75" customHeight="1" x14ac:dyDescent="0.25">
      <c r="B38" s="6"/>
      <c r="C38" s="3"/>
      <c r="D38" s="6"/>
      <c r="E38" s="6"/>
      <c r="F38" s="325"/>
      <c r="G38" s="324"/>
      <c r="H38" s="325"/>
      <c r="I38" s="136"/>
      <c r="J38" s="300"/>
      <c r="K38" s="300"/>
      <c r="L38" s="145"/>
      <c r="M38" s="145"/>
      <c r="N38" s="6"/>
      <c r="O38" s="3"/>
      <c r="P38" s="3"/>
    </row>
    <row r="39" spans="2:16" x14ac:dyDescent="0.25">
      <c r="B39" s="198" t="s">
        <v>151</v>
      </c>
      <c r="C39" s="3"/>
      <c r="D39" s="3"/>
      <c r="E39" s="60"/>
      <c r="F39" s="325"/>
      <c r="G39" s="324"/>
      <c r="H39" s="325"/>
      <c r="I39" s="137"/>
      <c r="J39" s="300"/>
      <c r="K39" s="300"/>
      <c r="L39" s="297"/>
      <c r="M39" s="145"/>
      <c r="N39" s="3"/>
      <c r="O39" s="3"/>
      <c r="P39" s="3"/>
    </row>
    <row r="40" spans="2:16" x14ac:dyDescent="0.25">
      <c r="B40" s="3"/>
      <c r="C40" s="3" t="s">
        <v>71</v>
      </c>
      <c r="D40" s="3"/>
      <c r="E40" s="3"/>
      <c r="F40" s="326"/>
      <c r="G40" s="337">
        <v>0</v>
      </c>
      <c r="H40" s="325">
        <f t="shared" ref="H40:H65" si="1">F40*G40</f>
        <v>0</v>
      </c>
      <c r="I40" s="135"/>
      <c r="J40" s="300" t="s">
        <v>292</v>
      </c>
      <c r="K40" s="300"/>
      <c r="L40" s="145"/>
      <c r="M40" s="145"/>
      <c r="N40" s="3"/>
      <c r="O40" s="3"/>
      <c r="P40" s="3"/>
    </row>
    <row r="41" spans="2:16" x14ac:dyDescent="0.25">
      <c r="B41" s="3"/>
      <c r="C41" s="3" t="s">
        <v>152</v>
      </c>
      <c r="D41" s="3"/>
      <c r="E41" s="3"/>
      <c r="F41" s="326"/>
      <c r="G41" s="337">
        <v>0.19</v>
      </c>
      <c r="H41" s="325">
        <f t="shared" si="1"/>
        <v>0</v>
      </c>
      <c r="I41" s="135"/>
      <c r="J41" s="300" t="s">
        <v>292</v>
      </c>
      <c r="K41" s="300"/>
      <c r="L41" s="145"/>
      <c r="M41" s="145"/>
      <c r="N41" s="3"/>
      <c r="O41" s="3"/>
      <c r="P41" s="3"/>
    </row>
    <row r="42" spans="2:16" x14ac:dyDescent="0.25">
      <c r="B42" s="3"/>
      <c r="C42" s="3" t="s">
        <v>29</v>
      </c>
      <c r="D42" s="3"/>
      <c r="E42" s="3"/>
      <c r="F42" s="326"/>
      <c r="G42" s="337">
        <v>0.19</v>
      </c>
      <c r="H42" s="325">
        <f t="shared" si="1"/>
        <v>0</v>
      </c>
      <c r="I42" s="135"/>
      <c r="J42" s="300" t="s">
        <v>292</v>
      </c>
      <c r="K42" s="300"/>
      <c r="L42" s="145"/>
      <c r="M42" s="145"/>
      <c r="N42" s="3"/>
      <c r="O42" s="3"/>
      <c r="P42" s="3"/>
    </row>
    <row r="43" spans="2:16" x14ac:dyDescent="0.25">
      <c r="B43" s="3"/>
      <c r="C43" s="3" t="s">
        <v>72</v>
      </c>
      <c r="D43" s="3"/>
      <c r="E43" s="3"/>
      <c r="F43" s="326"/>
      <c r="G43" s="337">
        <v>0.19</v>
      </c>
      <c r="H43" s="325">
        <f t="shared" si="1"/>
        <v>0</v>
      </c>
      <c r="I43" s="135"/>
      <c r="J43" s="300" t="s">
        <v>293</v>
      </c>
      <c r="K43" s="300"/>
      <c r="L43" s="145"/>
      <c r="M43" s="145"/>
      <c r="N43" s="3"/>
      <c r="O43" s="3"/>
      <c r="P43" s="3"/>
    </row>
    <row r="44" spans="2:16" x14ac:dyDescent="0.25">
      <c r="B44" s="198" t="s">
        <v>62</v>
      </c>
      <c r="C44" s="3"/>
      <c r="D44" s="3"/>
      <c r="E44" s="3"/>
      <c r="F44" s="325"/>
      <c r="G44" s="324"/>
      <c r="H44" s="325"/>
      <c r="I44" s="135"/>
      <c r="J44" s="300"/>
      <c r="K44" s="300"/>
      <c r="L44" s="145"/>
      <c r="M44" s="145"/>
      <c r="N44" s="3"/>
      <c r="O44" s="3"/>
      <c r="P44" s="3"/>
    </row>
    <row r="45" spans="2:16" x14ac:dyDescent="0.25">
      <c r="B45" s="3"/>
      <c r="C45" s="3" t="s">
        <v>205</v>
      </c>
      <c r="D45" s="3"/>
      <c r="E45" s="3"/>
      <c r="F45" s="326"/>
      <c r="G45" s="337">
        <v>0.19</v>
      </c>
      <c r="H45" s="325">
        <f t="shared" si="1"/>
        <v>0</v>
      </c>
      <c r="I45" s="135"/>
      <c r="J45" s="300" t="s">
        <v>292</v>
      </c>
      <c r="K45" s="300"/>
      <c r="L45" s="145"/>
      <c r="M45" s="145"/>
      <c r="N45" s="3"/>
      <c r="O45" s="3"/>
      <c r="P45" s="3"/>
    </row>
    <row r="46" spans="2:16" x14ac:dyDescent="0.25">
      <c r="B46" s="32"/>
      <c r="C46" s="3" t="s">
        <v>204</v>
      </c>
      <c r="D46" s="3"/>
      <c r="E46" s="58"/>
      <c r="F46" s="326"/>
      <c r="G46" s="337">
        <v>0.19</v>
      </c>
      <c r="H46" s="325">
        <f t="shared" si="1"/>
        <v>0</v>
      </c>
      <c r="I46" s="138"/>
      <c r="J46" s="300" t="s">
        <v>292</v>
      </c>
      <c r="K46" s="300"/>
      <c r="L46" s="145"/>
      <c r="M46" s="145"/>
      <c r="N46" s="3"/>
      <c r="O46" s="3"/>
      <c r="P46" s="3"/>
    </row>
    <row r="47" spans="2:16" x14ac:dyDescent="0.25">
      <c r="B47" s="198" t="s">
        <v>58</v>
      </c>
      <c r="C47" s="3"/>
      <c r="D47" s="3"/>
      <c r="E47" s="3"/>
      <c r="F47" s="325"/>
      <c r="G47" s="324"/>
      <c r="H47" s="325"/>
      <c r="I47" s="135"/>
      <c r="J47" s="300"/>
      <c r="K47" s="300"/>
      <c r="L47" s="145"/>
      <c r="M47" s="145"/>
      <c r="N47" s="3"/>
      <c r="O47" s="3"/>
      <c r="P47" s="3"/>
    </row>
    <row r="48" spans="2:16" x14ac:dyDescent="0.25">
      <c r="B48" s="3"/>
      <c r="C48" s="3" t="s">
        <v>59</v>
      </c>
      <c r="D48" s="3"/>
      <c r="E48" s="3"/>
      <c r="F48" s="326"/>
      <c r="G48" s="337">
        <v>0.19</v>
      </c>
      <c r="H48" s="325">
        <f t="shared" si="1"/>
        <v>0</v>
      </c>
      <c r="I48" s="135"/>
      <c r="J48" s="300"/>
      <c r="K48" s="300"/>
      <c r="L48" s="145"/>
      <c r="M48" s="145"/>
      <c r="N48" s="3"/>
      <c r="O48" s="3"/>
      <c r="P48" s="3"/>
    </row>
    <row r="49" spans="2:16" x14ac:dyDescent="0.25">
      <c r="B49" s="3"/>
      <c r="C49" s="3" t="s">
        <v>60</v>
      </c>
      <c r="D49" s="3"/>
      <c r="E49" s="3"/>
      <c r="F49" s="326"/>
      <c r="G49" s="337">
        <v>0.19</v>
      </c>
      <c r="H49" s="325">
        <f t="shared" si="1"/>
        <v>0</v>
      </c>
      <c r="I49" s="135"/>
      <c r="J49" s="300"/>
      <c r="K49" s="300"/>
      <c r="L49" s="145"/>
      <c r="M49" s="145"/>
      <c r="N49" s="3"/>
      <c r="O49" s="3"/>
      <c r="P49" s="3"/>
    </row>
    <row r="50" spans="2:16" x14ac:dyDescent="0.25">
      <c r="B50" s="3"/>
      <c r="C50" s="3" t="s">
        <v>61</v>
      </c>
      <c r="D50" s="3"/>
      <c r="E50" s="3"/>
      <c r="F50" s="326"/>
      <c r="G50" s="337">
        <v>0.19</v>
      </c>
      <c r="H50" s="325">
        <f t="shared" si="1"/>
        <v>0</v>
      </c>
      <c r="I50" s="135"/>
      <c r="J50" s="300"/>
      <c r="K50" s="300"/>
      <c r="L50" s="145"/>
      <c r="M50" s="145"/>
      <c r="N50" s="3"/>
      <c r="O50" s="3"/>
      <c r="P50" s="3"/>
    </row>
    <row r="51" spans="2:16" x14ac:dyDescent="0.25">
      <c r="B51" s="6"/>
      <c r="C51" s="3" t="s">
        <v>148</v>
      </c>
      <c r="D51" s="6"/>
      <c r="E51" s="6"/>
      <c r="F51" s="326"/>
      <c r="G51" s="337">
        <v>0.19</v>
      </c>
      <c r="H51" s="325">
        <f t="shared" si="1"/>
        <v>0</v>
      </c>
      <c r="I51" s="136"/>
      <c r="J51" s="300"/>
      <c r="K51" s="300"/>
      <c r="L51" s="145"/>
      <c r="M51" s="145"/>
      <c r="N51" s="6"/>
      <c r="O51" s="3"/>
      <c r="P51" s="3"/>
    </row>
    <row r="52" spans="2:16" x14ac:dyDescent="0.25">
      <c r="B52" s="198" t="s">
        <v>63</v>
      </c>
      <c r="C52" s="3"/>
      <c r="D52" s="3"/>
      <c r="E52" s="3"/>
      <c r="F52" s="325"/>
      <c r="G52" s="324"/>
      <c r="H52" s="325"/>
      <c r="I52" s="135"/>
      <c r="J52" s="300"/>
      <c r="K52" s="300"/>
      <c r="L52" s="145"/>
      <c r="M52" s="145"/>
      <c r="N52" s="3"/>
      <c r="O52" s="3"/>
      <c r="P52" s="3"/>
    </row>
    <row r="53" spans="2:16" x14ac:dyDescent="0.25">
      <c r="B53" s="33"/>
      <c r="C53" s="3" t="s">
        <v>60</v>
      </c>
      <c r="D53" s="3"/>
      <c r="E53" s="3"/>
      <c r="F53" s="326"/>
      <c r="G53" s="337">
        <v>0.19</v>
      </c>
      <c r="H53" s="325">
        <f t="shared" si="1"/>
        <v>0</v>
      </c>
      <c r="I53" s="135"/>
      <c r="J53" s="300" t="s">
        <v>292</v>
      </c>
      <c r="K53" s="300"/>
      <c r="L53" s="298"/>
      <c r="M53" s="145"/>
      <c r="N53" s="6"/>
      <c r="O53" s="3"/>
      <c r="P53" s="3"/>
    </row>
    <row r="54" spans="2:16" s="3" customFormat="1" x14ac:dyDescent="0.25">
      <c r="B54" s="33"/>
      <c r="C54" s="3" t="s">
        <v>64</v>
      </c>
      <c r="F54" s="326"/>
      <c r="G54" s="337">
        <v>0.19</v>
      </c>
      <c r="H54" s="325">
        <f t="shared" si="1"/>
        <v>0</v>
      </c>
      <c r="I54" s="135"/>
      <c r="J54" s="300" t="s">
        <v>292</v>
      </c>
      <c r="K54" s="300"/>
      <c r="L54" s="145"/>
      <c r="M54" s="145"/>
    </row>
    <row r="55" spans="2:16" x14ac:dyDescent="0.25">
      <c r="B55" s="3"/>
      <c r="C55" s="3" t="s">
        <v>65</v>
      </c>
      <c r="D55" s="3"/>
      <c r="E55" s="3"/>
      <c r="F55" s="326"/>
      <c r="G55" s="337">
        <v>0.19</v>
      </c>
      <c r="H55" s="325">
        <f t="shared" si="1"/>
        <v>0</v>
      </c>
      <c r="I55" s="135"/>
      <c r="J55" s="300" t="s">
        <v>292</v>
      </c>
      <c r="K55" s="300"/>
      <c r="L55" s="145"/>
      <c r="M55" s="145"/>
      <c r="N55" s="3"/>
      <c r="O55" s="3"/>
      <c r="P55" s="3"/>
    </row>
    <row r="56" spans="2:16" x14ac:dyDescent="0.25">
      <c r="B56" s="3"/>
      <c r="C56" s="410" t="s">
        <v>148</v>
      </c>
      <c r="D56" s="410"/>
      <c r="E56" s="60"/>
      <c r="F56" s="326"/>
      <c r="G56" s="337">
        <v>0.19</v>
      </c>
      <c r="H56" s="325">
        <f t="shared" si="1"/>
        <v>0</v>
      </c>
      <c r="I56" s="137"/>
      <c r="J56" s="300"/>
      <c r="K56" s="300"/>
      <c r="L56" s="297"/>
      <c r="M56" s="145"/>
      <c r="N56" s="3"/>
      <c r="O56" s="3"/>
      <c r="P56" s="3"/>
    </row>
    <row r="57" spans="2:16" x14ac:dyDescent="0.25">
      <c r="B57" s="198" t="s">
        <v>69</v>
      </c>
      <c r="C57" s="3"/>
      <c r="D57" s="3"/>
      <c r="E57" s="3"/>
      <c r="F57" s="325"/>
      <c r="G57" s="324"/>
      <c r="H57" s="325"/>
      <c r="I57" s="135"/>
      <c r="J57" s="300"/>
      <c r="K57" s="300"/>
      <c r="L57" s="145"/>
      <c r="M57" s="145"/>
      <c r="N57" s="3"/>
      <c r="O57" s="3"/>
      <c r="P57" s="3"/>
    </row>
    <row r="58" spans="2:16" x14ac:dyDescent="0.25">
      <c r="B58" s="6"/>
      <c r="C58" s="3" t="s">
        <v>153</v>
      </c>
      <c r="D58" s="3"/>
      <c r="E58" s="60"/>
      <c r="F58" s="326"/>
      <c r="G58" s="337">
        <v>0.19</v>
      </c>
      <c r="H58" s="325">
        <f t="shared" si="1"/>
        <v>0</v>
      </c>
      <c r="I58" s="137"/>
      <c r="J58" s="300" t="s">
        <v>292</v>
      </c>
      <c r="K58" s="300"/>
      <c r="L58" s="297"/>
      <c r="M58" s="145"/>
      <c r="N58" s="3"/>
      <c r="O58" s="3"/>
      <c r="P58" s="3"/>
    </row>
    <row r="59" spans="2:16" x14ac:dyDescent="0.25">
      <c r="B59" s="3"/>
      <c r="C59" s="3" t="s">
        <v>70</v>
      </c>
      <c r="D59" s="3"/>
      <c r="E59" s="60"/>
      <c r="F59" s="326"/>
      <c r="G59" s="337">
        <v>0.19</v>
      </c>
      <c r="H59" s="325">
        <f t="shared" si="1"/>
        <v>0</v>
      </c>
      <c r="I59" s="137"/>
      <c r="J59" s="300" t="s">
        <v>292</v>
      </c>
      <c r="K59" s="300"/>
      <c r="L59" s="297"/>
      <c r="M59" s="145"/>
      <c r="N59" s="3"/>
      <c r="O59" s="3"/>
      <c r="P59" s="3"/>
    </row>
    <row r="60" spans="2:16" x14ac:dyDescent="0.25">
      <c r="B60" s="3"/>
      <c r="C60" s="3" t="s">
        <v>66</v>
      </c>
      <c r="D60" s="3"/>
      <c r="E60" s="60"/>
      <c r="F60" s="326"/>
      <c r="G60" s="337">
        <v>0.19</v>
      </c>
      <c r="H60" s="325">
        <f t="shared" si="1"/>
        <v>0</v>
      </c>
      <c r="I60" s="137"/>
      <c r="J60" s="300" t="s">
        <v>292</v>
      </c>
      <c r="K60" s="300"/>
      <c r="L60" s="297"/>
      <c r="M60" s="145"/>
      <c r="N60" s="3"/>
      <c r="O60" s="3"/>
      <c r="P60" s="3"/>
    </row>
    <row r="61" spans="2:16" x14ac:dyDescent="0.25">
      <c r="B61" s="3"/>
      <c r="C61" s="3" t="s">
        <v>67</v>
      </c>
      <c r="D61" s="3"/>
      <c r="E61" s="60"/>
      <c r="F61" s="326"/>
      <c r="G61" s="337">
        <v>0.19</v>
      </c>
      <c r="H61" s="325">
        <f t="shared" si="1"/>
        <v>0</v>
      </c>
      <c r="I61" s="137"/>
      <c r="J61" s="300" t="s">
        <v>292</v>
      </c>
      <c r="K61" s="300"/>
      <c r="L61" s="297"/>
      <c r="M61" s="145"/>
      <c r="N61" s="3"/>
      <c r="O61" s="3"/>
      <c r="P61" s="3"/>
    </row>
    <row r="62" spans="2:16" x14ac:dyDescent="0.25">
      <c r="B62" s="3"/>
      <c r="C62" s="3" t="s">
        <v>68</v>
      </c>
      <c r="D62" s="3"/>
      <c r="E62" s="60"/>
      <c r="F62" s="326"/>
      <c r="G62" s="337">
        <v>0.19</v>
      </c>
      <c r="H62" s="325">
        <f t="shared" si="1"/>
        <v>0</v>
      </c>
      <c r="I62" s="137"/>
      <c r="J62" s="300" t="s">
        <v>292</v>
      </c>
      <c r="K62" s="300"/>
      <c r="L62" s="297"/>
      <c r="M62" s="145"/>
      <c r="N62" s="3"/>
      <c r="O62" s="3"/>
      <c r="P62" s="3"/>
    </row>
    <row r="63" spans="2:16" x14ac:dyDescent="0.25">
      <c r="B63" s="3"/>
      <c r="C63" s="3" t="s">
        <v>73</v>
      </c>
      <c r="D63" s="3"/>
      <c r="E63" s="3"/>
      <c r="F63" s="326"/>
      <c r="G63" s="337">
        <v>0.19</v>
      </c>
      <c r="H63" s="325">
        <f t="shared" si="1"/>
        <v>0</v>
      </c>
      <c r="I63" s="135"/>
      <c r="J63" s="300" t="s">
        <v>292</v>
      </c>
      <c r="K63" s="300"/>
      <c r="L63" s="141"/>
      <c r="M63" s="145"/>
      <c r="N63" s="3"/>
      <c r="O63" s="3"/>
      <c r="P63" s="3"/>
    </row>
    <row r="64" spans="2:16" x14ac:dyDescent="0.25">
      <c r="B64" s="3"/>
      <c r="C64" s="3" t="s">
        <v>76</v>
      </c>
      <c r="D64" s="3"/>
      <c r="E64" s="3"/>
      <c r="F64" s="326"/>
      <c r="G64" s="337">
        <v>0.19</v>
      </c>
      <c r="H64" s="325">
        <f t="shared" si="1"/>
        <v>0</v>
      </c>
      <c r="I64" s="135"/>
      <c r="J64" s="300" t="s">
        <v>292</v>
      </c>
      <c r="K64" s="300"/>
      <c r="L64" s="145"/>
      <c r="M64" s="145"/>
      <c r="N64" s="3"/>
      <c r="O64" s="3"/>
      <c r="P64" s="3"/>
    </row>
    <row r="65" spans="2:16" x14ac:dyDescent="0.25">
      <c r="B65" s="3"/>
      <c r="C65" s="3" t="s">
        <v>148</v>
      </c>
      <c r="D65" s="3"/>
      <c r="E65" s="60"/>
      <c r="F65" s="326"/>
      <c r="G65" s="337">
        <v>0.19</v>
      </c>
      <c r="H65" s="325">
        <f t="shared" si="1"/>
        <v>0</v>
      </c>
      <c r="I65" s="137"/>
      <c r="J65" s="296"/>
      <c r="K65" s="296"/>
      <c r="L65" s="297"/>
      <c r="M65" s="145"/>
      <c r="N65" s="3"/>
      <c r="O65" s="3"/>
      <c r="P65" s="3"/>
    </row>
    <row r="66" spans="2:16" x14ac:dyDescent="0.25">
      <c r="B66" s="3"/>
      <c r="C66" s="3"/>
      <c r="D66" s="3"/>
      <c r="E66" s="3"/>
      <c r="F66" s="325"/>
      <c r="G66" s="324"/>
      <c r="H66" s="325"/>
      <c r="I66" s="135"/>
      <c r="J66" s="3"/>
      <c r="K66" s="3"/>
      <c r="L66" s="3"/>
      <c r="M66" s="3"/>
      <c r="N66" s="3"/>
      <c r="O66" s="3"/>
      <c r="P66" s="3"/>
    </row>
    <row r="67" spans="2:16" x14ac:dyDescent="0.25">
      <c r="B67" s="6" t="s">
        <v>345</v>
      </c>
      <c r="C67" s="3"/>
      <c r="D67" s="3"/>
      <c r="E67" s="3"/>
      <c r="F67" s="325"/>
      <c r="G67" s="324"/>
      <c r="H67" s="325"/>
      <c r="I67" s="135"/>
      <c r="J67" s="3"/>
      <c r="K67" s="3"/>
      <c r="L67" s="3"/>
      <c r="M67" s="3"/>
      <c r="N67" s="3"/>
      <c r="O67" s="3"/>
      <c r="P67" s="3"/>
    </row>
    <row r="68" spans="2:16" x14ac:dyDescent="0.25">
      <c r="B68" s="3"/>
      <c r="C68" s="110"/>
      <c r="D68" s="110"/>
      <c r="E68" s="199"/>
      <c r="F68" s="326"/>
      <c r="G68" s="337">
        <v>0.19</v>
      </c>
      <c r="H68" s="325">
        <f t="shared" ref="H68:H73" si="2">F68*G68</f>
        <v>0</v>
      </c>
      <c r="I68" s="135"/>
      <c r="J68" s="3"/>
      <c r="K68" s="3"/>
      <c r="L68" s="3"/>
      <c r="M68" s="3"/>
      <c r="N68" s="3"/>
      <c r="O68" s="3"/>
      <c r="P68" s="3"/>
    </row>
    <row r="69" spans="2:16" x14ac:dyDescent="0.25">
      <c r="B69" s="3"/>
      <c r="C69" s="110"/>
      <c r="D69" s="110"/>
      <c r="E69" s="199"/>
      <c r="F69" s="326"/>
      <c r="G69" s="337">
        <v>0.19</v>
      </c>
      <c r="H69" s="325">
        <f t="shared" si="2"/>
        <v>0</v>
      </c>
      <c r="I69" s="135"/>
      <c r="J69" s="3"/>
      <c r="K69" s="3"/>
      <c r="L69" s="3"/>
      <c r="M69" s="3"/>
      <c r="N69" s="3"/>
      <c r="O69" s="3"/>
      <c r="P69" s="3"/>
    </row>
    <row r="70" spans="2:16" x14ac:dyDescent="0.25">
      <c r="B70" s="3"/>
      <c r="C70" s="110"/>
      <c r="D70" s="110"/>
      <c r="E70" s="199"/>
      <c r="F70" s="326"/>
      <c r="G70" s="337">
        <v>0.19</v>
      </c>
      <c r="H70" s="325">
        <f t="shared" si="2"/>
        <v>0</v>
      </c>
      <c r="I70" s="135"/>
      <c r="J70" s="3"/>
      <c r="K70" s="3"/>
      <c r="L70" s="3"/>
      <c r="M70" s="3"/>
      <c r="N70" s="3"/>
      <c r="O70" s="3"/>
      <c r="P70" s="3"/>
    </row>
    <row r="71" spans="2:16" x14ac:dyDescent="0.25">
      <c r="B71" s="3"/>
      <c r="C71" s="110"/>
      <c r="D71" s="110"/>
      <c r="E71" s="199"/>
      <c r="F71" s="326"/>
      <c r="G71" s="337">
        <v>0.19</v>
      </c>
      <c r="H71" s="325">
        <f t="shared" si="2"/>
        <v>0</v>
      </c>
      <c r="I71" s="135"/>
      <c r="J71" s="3"/>
      <c r="K71" s="3"/>
      <c r="L71" s="3"/>
      <c r="M71" s="3"/>
      <c r="N71" s="3"/>
      <c r="O71" s="3"/>
      <c r="P71" s="3"/>
    </row>
    <row r="72" spans="2:16" x14ac:dyDescent="0.25">
      <c r="B72" s="3"/>
      <c r="C72" s="110"/>
      <c r="D72" s="110"/>
      <c r="E72" s="199"/>
      <c r="F72" s="326"/>
      <c r="G72" s="337">
        <v>0.19</v>
      </c>
      <c r="H72" s="325">
        <f t="shared" si="2"/>
        <v>0</v>
      </c>
      <c r="I72" s="135"/>
      <c r="J72" s="3"/>
      <c r="K72" s="3"/>
      <c r="L72" s="3"/>
      <c r="M72" s="3"/>
      <c r="N72" s="3"/>
      <c r="O72" s="3"/>
      <c r="P72" s="3"/>
    </row>
    <row r="73" spans="2:16" x14ac:dyDescent="0.25">
      <c r="B73" s="139"/>
      <c r="C73" s="140"/>
      <c r="D73" s="140"/>
      <c r="E73" s="200"/>
      <c r="F73" s="327"/>
      <c r="G73" s="338">
        <v>0.19</v>
      </c>
      <c r="H73" s="329">
        <f t="shared" si="2"/>
        <v>0</v>
      </c>
      <c r="I73" s="135"/>
      <c r="J73" s="3"/>
      <c r="K73" s="3"/>
      <c r="L73" s="3"/>
      <c r="M73" s="3"/>
      <c r="N73" s="3"/>
      <c r="O73" s="3"/>
      <c r="P73" s="3"/>
    </row>
    <row r="74" spans="2:16" ht="3" customHeight="1" x14ac:dyDescent="0.25">
      <c r="B74" s="3"/>
      <c r="C74" s="3"/>
      <c r="D74" s="3"/>
      <c r="E74" s="3"/>
      <c r="F74" s="59"/>
      <c r="G74" s="35"/>
      <c r="H74" s="59"/>
      <c r="I74" s="3"/>
      <c r="J74" s="3"/>
      <c r="K74" s="3"/>
      <c r="L74" s="3"/>
      <c r="M74" s="3"/>
      <c r="N74" s="3"/>
      <c r="O74" s="3"/>
    </row>
    <row r="75" spans="2:16" x14ac:dyDescent="0.25">
      <c r="B75" s="164" t="s">
        <v>77</v>
      </c>
      <c r="C75" s="213"/>
      <c r="D75" s="164"/>
      <c r="E75" s="164"/>
      <c r="F75" s="328">
        <f>SUM(F23:F73)</f>
        <v>0</v>
      </c>
      <c r="G75" s="323"/>
      <c r="H75" s="330">
        <f>SUM(H40:H73)+SUM(H23:H35)</f>
        <v>0</v>
      </c>
      <c r="I75" s="3"/>
      <c r="J75" s="3"/>
      <c r="K75" s="3"/>
      <c r="L75" s="3"/>
      <c r="M75" s="3"/>
      <c r="N75" s="3"/>
      <c r="O75" s="3"/>
    </row>
    <row r="76" spans="2:16" x14ac:dyDescent="0.25">
      <c r="B76" s="164" t="s">
        <v>327</v>
      </c>
      <c r="C76" s="213"/>
      <c r="D76" s="164"/>
      <c r="E76" s="164"/>
      <c r="F76" s="331"/>
      <c r="G76" s="332"/>
      <c r="H76" s="328">
        <f>H75+F75</f>
        <v>0</v>
      </c>
      <c r="J76" s="3"/>
      <c r="K76" s="3"/>
      <c r="L76" s="3"/>
      <c r="M76" s="3"/>
      <c r="N76" s="3"/>
      <c r="O76" s="3"/>
    </row>
    <row r="77" spans="2:16" x14ac:dyDescent="0.25">
      <c r="B77" s="3"/>
      <c r="C77" s="3"/>
      <c r="D77" s="3"/>
      <c r="E77" s="3"/>
      <c r="F77" s="3"/>
      <c r="G77" s="35"/>
      <c r="H77" s="3"/>
      <c r="I77" s="3"/>
      <c r="J77" s="3"/>
      <c r="K77" s="3"/>
      <c r="L77" s="3"/>
      <c r="M77" s="3"/>
      <c r="N77" s="3"/>
      <c r="O77" s="3"/>
    </row>
    <row r="78" spans="2:16" x14ac:dyDescent="0.25">
      <c r="B78" s="3"/>
      <c r="C78" s="3"/>
      <c r="D78" s="92"/>
      <c r="E78" s="3"/>
      <c r="F78" s="3"/>
      <c r="G78" s="35"/>
      <c r="H78" s="3"/>
      <c r="I78" s="3"/>
      <c r="J78" s="3"/>
      <c r="K78" s="3"/>
      <c r="L78" s="3"/>
      <c r="M78" s="3"/>
      <c r="N78" s="3"/>
      <c r="O78" s="3"/>
    </row>
    <row r="79" spans="2:16" x14ac:dyDescent="0.25">
      <c r="B79" s="379" t="s">
        <v>377</v>
      </c>
      <c r="C79" s="129"/>
      <c r="D79" s="3"/>
      <c r="E79" s="3"/>
      <c r="F79" s="3"/>
      <c r="G79" s="35"/>
      <c r="H79" s="3"/>
      <c r="I79" s="3"/>
      <c r="J79" s="3"/>
      <c r="L79" s="3"/>
      <c r="M79" s="3"/>
      <c r="N79" s="3"/>
      <c r="O79" s="3"/>
    </row>
    <row r="80" spans="2:16" x14ac:dyDescent="0.25">
      <c r="B80" s="3"/>
      <c r="C80" s="3"/>
      <c r="D80" s="3"/>
      <c r="E80" s="3"/>
      <c r="F80" s="3"/>
      <c r="G80" s="35"/>
      <c r="H80" s="3"/>
      <c r="I80" s="3"/>
      <c r="J80" s="3"/>
      <c r="K80" s="3"/>
      <c r="L80" s="3"/>
      <c r="M80" s="3"/>
      <c r="N80" s="3"/>
      <c r="O80" s="3"/>
    </row>
    <row r="81" spans="2:15" x14ac:dyDescent="0.25">
      <c r="B81" s="3"/>
      <c r="C81" s="3"/>
      <c r="D81" s="3"/>
      <c r="E81" s="3"/>
      <c r="F81" s="3"/>
      <c r="G81" s="35"/>
      <c r="H81" s="3"/>
      <c r="I81" s="3"/>
      <c r="J81" s="3"/>
      <c r="K81" s="3"/>
      <c r="L81" s="3"/>
      <c r="M81" s="3"/>
      <c r="N81" s="3"/>
      <c r="O81" s="3"/>
    </row>
    <row r="82" spans="2:15" x14ac:dyDescent="0.25">
      <c r="B82" s="3"/>
      <c r="C82" s="3"/>
      <c r="D82" s="3"/>
      <c r="E82" s="3"/>
      <c r="F82" s="3"/>
      <c r="G82" s="35"/>
      <c r="H82" s="3"/>
      <c r="I82" s="3"/>
      <c r="J82" s="3"/>
      <c r="K82" s="3"/>
      <c r="L82" s="3"/>
      <c r="M82" s="3"/>
      <c r="N82" s="3"/>
      <c r="O82" s="3"/>
    </row>
    <row r="83" spans="2:15" x14ac:dyDescent="0.25">
      <c r="B83" s="3"/>
      <c r="C83" s="3"/>
      <c r="D83" s="3"/>
      <c r="E83" s="3"/>
      <c r="F83" s="3"/>
      <c r="G83" s="35"/>
      <c r="H83" s="3"/>
      <c r="I83" s="3"/>
      <c r="J83" s="3"/>
      <c r="K83" s="3"/>
      <c r="L83" s="3"/>
      <c r="M83" s="3"/>
      <c r="N83" s="3"/>
      <c r="O83" s="3"/>
    </row>
    <row r="84" spans="2:15" x14ac:dyDescent="0.25">
      <c r="B84" s="3"/>
      <c r="C84" s="3"/>
      <c r="D84" s="3"/>
      <c r="E84" s="3"/>
      <c r="F84" s="3"/>
      <c r="G84" s="35"/>
      <c r="H84" s="3"/>
      <c r="I84" s="3"/>
      <c r="J84" s="3"/>
      <c r="K84" s="3"/>
      <c r="L84" s="3"/>
      <c r="M84" s="3"/>
      <c r="N84" s="3"/>
      <c r="O84" s="3"/>
    </row>
    <row r="85" spans="2:15" x14ac:dyDescent="0.25">
      <c r="B85" s="3"/>
      <c r="C85" s="3"/>
      <c r="D85" s="3"/>
      <c r="E85" s="3"/>
      <c r="F85" s="3"/>
      <c r="G85" s="35"/>
      <c r="H85" s="3"/>
      <c r="I85" s="3"/>
      <c r="J85" s="3"/>
      <c r="K85" s="3"/>
      <c r="L85" s="3"/>
      <c r="M85" s="3"/>
      <c r="N85" s="3"/>
      <c r="O85" s="3"/>
    </row>
    <row r="86" spans="2:15" x14ac:dyDescent="0.25">
      <c r="B86" s="3"/>
      <c r="C86" s="3"/>
      <c r="D86" s="3"/>
      <c r="E86" s="3"/>
      <c r="F86" s="3"/>
      <c r="G86" s="35"/>
      <c r="H86" s="3"/>
      <c r="I86" s="3"/>
      <c r="J86" s="3"/>
      <c r="K86" s="3"/>
      <c r="L86" s="3"/>
      <c r="M86" s="3"/>
      <c r="N86" s="3"/>
      <c r="O86" s="3"/>
    </row>
    <row r="87" spans="2:15" x14ac:dyDescent="0.25">
      <c r="B87" s="3"/>
      <c r="C87" s="3"/>
      <c r="D87" s="3"/>
      <c r="E87" s="3"/>
      <c r="F87" s="3"/>
      <c r="G87" s="35"/>
      <c r="H87" s="3"/>
      <c r="I87" s="3"/>
      <c r="J87" s="3"/>
      <c r="K87" s="3"/>
      <c r="L87" s="3"/>
      <c r="M87" s="3"/>
      <c r="N87" s="3"/>
      <c r="O87" s="3"/>
    </row>
    <row r="88" spans="2:15" x14ac:dyDescent="0.25">
      <c r="B88" s="3"/>
      <c r="C88" s="3"/>
      <c r="D88" s="3"/>
      <c r="E88" s="3"/>
      <c r="F88" s="3"/>
      <c r="G88" s="35"/>
      <c r="H88" s="3"/>
      <c r="I88" s="3"/>
      <c r="J88" s="3"/>
      <c r="K88" s="3"/>
      <c r="L88" s="3"/>
      <c r="M88" s="3"/>
      <c r="N88" s="3"/>
      <c r="O88" s="3"/>
    </row>
    <row r="89" spans="2:15" x14ac:dyDescent="0.25">
      <c r="B89" s="3"/>
      <c r="C89" s="3"/>
      <c r="D89" s="3"/>
      <c r="E89" s="3"/>
      <c r="F89" s="3"/>
      <c r="G89" s="35"/>
      <c r="H89" s="3"/>
      <c r="I89" s="3"/>
      <c r="J89" s="3"/>
      <c r="K89" s="3"/>
      <c r="L89" s="3"/>
      <c r="M89" s="3"/>
      <c r="N89" s="3"/>
      <c r="O89" s="3"/>
    </row>
    <row r="90" spans="2:15" x14ac:dyDescent="0.25">
      <c r="B90" s="3"/>
      <c r="C90" s="3"/>
      <c r="D90" s="3"/>
      <c r="E90" s="3"/>
      <c r="F90" s="3"/>
      <c r="G90" s="35"/>
      <c r="H90" s="3"/>
      <c r="I90" s="3"/>
      <c r="J90" s="3"/>
      <c r="K90" s="3"/>
      <c r="L90" s="3"/>
      <c r="M90" s="3"/>
      <c r="N90" s="3"/>
      <c r="O90" s="3"/>
    </row>
    <row r="91" spans="2:15" ht="15" x14ac:dyDescent="0.25">
      <c r="B91" s="61"/>
      <c r="C91" s="3"/>
      <c r="D91" s="3"/>
      <c r="E91" s="3"/>
      <c r="F91" s="3"/>
      <c r="G91" s="35"/>
      <c r="H91" s="3"/>
      <c r="I91" s="3"/>
      <c r="J91" s="3"/>
      <c r="K91" s="3"/>
      <c r="L91" s="3"/>
      <c r="M91" s="3"/>
      <c r="N91" s="3"/>
      <c r="O91" s="3"/>
    </row>
    <row r="92" spans="2:15" ht="3.75" customHeight="1" x14ac:dyDescent="0.25">
      <c r="B92" s="3"/>
      <c r="C92" s="3"/>
      <c r="D92" s="3"/>
      <c r="E92" s="3"/>
      <c r="F92" s="3"/>
      <c r="G92" s="35"/>
      <c r="H92" s="3"/>
      <c r="I92" s="3"/>
      <c r="J92" s="3"/>
      <c r="K92" s="3"/>
      <c r="L92" s="3"/>
      <c r="M92" s="3"/>
      <c r="N92" s="3"/>
      <c r="O92" s="3"/>
    </row>
    <row r="93" spans="2:15" x14ac:dyDescent="0.25">
      <c r="B93" s="32"/>
      <c r="C93" s="412"/>
      <c r="D93" s="412"/>
      <c r="E93" s="58"/>
      <c r="F93" s="412"/>
      <c r="G93" s="412"/>
      <c r="H93" s="412"/>
      <c r="I93" s="412"/>
      <c r="J93" s="3"/>
      <c r="K93" s="3"/>
      <c r="L93" s="3"/>
      <c r="M93" s="3"/>
      <c r="N93" s="3"/>
      <c r="O93" s="3"/>
    </row>
    <row r="94" spans="2:15" ht="3" customHeight="1" x14ac:dyDescent="0.25">
      <c r="B94" s="6"/>
      <c r="C94" s="6"/>
      <c r="D94" s="6"/>
      <c r="E94" s="6"/>
      <c r="F94" s="6"/>
      <c r="G94" s="309"/>
      <c r="H94" s="6"/>
      <c r="I94" s="6"/>
      <c r="J94" s="3"/>
      <c r="K94" s="3"/>
      <c r="L94" s="3"/>
      <c r="M94" s="6"/>
      <c r="N94" s="3"/>
      <c r="O94" s="3"/>
    </row>
    <row r="95" spans="2:15" x14ac:dyDescent="0.25">
      <c r="B95" s="33"/>
      <c r="C95" s="3"/>
      <c r="D95" s="3"/>
      <c r="E95" s="3"/>
      <c r="F95" s="3"/>
      <c r="G95" s="35"/>
      <c r="H95" s="3"/>
      <c r="I95" s="3"/>
      <c r="J95" s="3"/>
      <c r="K95" s="3"/>
      <c r="L95" s="3"/>
      <c r="M95" s="3"/>
      <c r="N95" s="3"/>
      <c r="O95" s="3"/>
    </row>
    <row r="96" spans="2:15" x14ac:dyDescent="0.25">
      <c r="B96" s="33"/>
      <c r="C96" s="3"/>
      <c r="D96" s="3"/>
      <c r="E96" s="3"/>
      <c r="F96" s="5"/>
      <c r="G96" s="312"/>
      <c r="H96" s="5"/>
      <c r="I96" s="3"/>
      <c r="J96" s="58"/>
      <c r="K96" s="58"/>
      <c r="L96" s="3"/>
      <c r="M96" s="6"/>
      <c r="N96" s="3"/>
      <c r="O96" s="3"/>
    </row>
    <row r="97" spans="2:15" x14ac:dyDescent="0.25">
      <c r="B97" s="33"/>
      <c r="C97" s="3"/>
      <c r="D97" s="3"/>
      <c r="E97" s="3"/>
      <c r="F97" s="5"/>
      <c r="G97" s="312"/>
      <c r="H97" s="5"/>
      <c r="I97" s="3"/>
      <c r="J97" s="72"/>
      <c r="K97" s="6"/>
      <c r="L97" s="3"/>
      <c r="M97" s="3"/>
      <c r="N97" s="3"/>
      <c r="O97" s="3"/>
    </row>
    <row r="98" spans="2:15" s="3" customFormat="1" ht="3" customHeight="1" x14ac:dyDescent="0.25">
      <c r="B98" s="33"/>
      <c r="F98" s="5"/>
      <c r="G98" s="312"/>
      <c r="H98" s="5"/>
    </row>
    <row r="99" spans="2:15" ht="3" customHeight="1" x14ac:dyDescent="0.25">
      <c r="B99" s="3"/>
      <c r="C99" s="3"/>
      <c r="D99" s="3"/>
      <c r="E99" s="3"/>
      <c r="F99" s="3"/>
      <c r="G99" s="35"/>
      <c r="H99" s="3"/>
      <c r="I99" s="3"/>
      <c r="J99" s="59"/>
      <c r="K99" s="3"/>
      <c r="L99" s="3"/>
      <c r="M99" s="3"/>
      <c r="N99" s="3"/>
      <c r="O99" s="3"/>
    </row>
    <row r="100" spans="2:15" x14ac:dyDescent="0.25">
      <c r="B100" s="3"/>
      <c r="C100" s="413"/>
      <c r="D100" s="413"/>
      <c r="E100" s="60"/>
      <c r="F100" s="411"/>
      <c r="G100" s="411"/>
      <c r="H100" s="411"/>
      <c r="I100" s="411"/>
      <c r="J100" s="71"/>
      <c r="K100" s="63"/>
      <c r="L100" s="3"/>
      <c r="M100" s="3"/>
      <c r="N100" s="3"/>
      <c r="O100" s="3"/>
    </row>
    <row r="101" spans="2:15" x14ac:dyDescent="0.25">
      <c r="B101" s="3"/>
      <c r="C101" s="413"/>
      <c r="D101" s="413"/>
      <c r="E101" s="60"/>
      <c r="F101" s="411"/>
      <c r="G101" s="411"/>
      <c r="H101" s="411"/>
      <c r="I101" s="411"/>
      <c r="J101" s="71"/>
      <c r="K101" s="63"/>
      <c r="L101" s="3"/>
      <c r="M101" s="3"/>
      <c r="N101" s="3"/>
      <c r="O101" s="3"/>
    </row>
    <row r="102" spans="2:15" x14ac:dyDescent="0.25">
      <c r="B102" s="3"/>
      <c r="C102" s="413"/>
      <c r="D102" s="413"/>
      <c r="E102" s="60"/>
      <c r="F102" s="411"/>
      <c r="G102" s="411"/>
      <c r="H102" s="411"/>
      <c r="I102" s="411"/>
      <c r="J102" s="71"/>
      <c r="K102" s="63"/>
      <c r="L102" s="3"/>
      <c r="M102" s="3"/>
      <c r="N102" s="3"/>
      <c r="O102" s="3"/>
    </row>
    <row r="103" spans="2:15" x14ac:dyDescent="0.25">
      <c r="B103" s="3"/>
      <c r="C103" s="413"/>
      <c r="D103" s="413"/>
      <c r="E103" s="60"/>
      <c r="F103" s="411"/>
      <c r="G103" s="411"/>
      <c r="H103" s="411"/>
      <c r="I103" s="411"/>
      <c r="J103" s="71"/>
      <c r="K103" s="63"/>
      <c r="L103" s="3"/>
      <c r="M103" s="3"/>
      <c r="N103" s="3"/>
      <c r="O103" s="3"/>
    </row>
    <row r="104" spans="2:15" x14ac:dyDescent="0.25">
      <c r="B104" s="3"/>
      <c r="C104" s="413"/>
      <c r="D104" s="413"/>
      <c r="E104" s="60"/>
      <c r="F104" s="411"/>
      <c r="G104" s="411"/>
      <c r="H104" s="411"/>
      <c r="I104" s="411"/>
      <c r="J104" s="71"/>
      <c r="K104" s="63"/>
      <c r="L104" s="3"/>
      <c r="M104" s="3"/>
      <c r="N104" s="3"/>
      <c r="O104" s="3"/>
    </row>
    <row r="105" spans="2:15" x14ac:dyDescent="0.25">
      <c r="B105" s="3"/>
      <c r="C105" s="413"/>
      <c r="D105" s="413"/>
      <c r="E105" s="60"/>
      <c r="F105" s="411"/>
      <c r="G105" s="411"/>
      <c r="H105" s="411"/>
      <c r="I105" s="411"/>
      <c r="J105" s="71"/>
      <c r="K105" s="63"/>
      <c r="L105" s="3"/>
      <c r="M105" s="3"/>
      <c r="N105" s="3"/>
      <c r="O105" s="3"/>
    </row>
    <row r="106" spans="2:15" x14ac:dyDescent="0.25">
      <c r="B106" s="3"/>
      <c r="C106" s="413"/>
      <c r="D106" s="413"/>
      <c r="E106" s="60"/>
      <c r="F106" s="411"/>
      <c r="G106" s="411"/>
      <c r="H106" s="411"/>
      <c r="I106" s="411"/>
      <c r="J106" s="71"/>
      <c r="K106" s="63"/>
      <c r="L106" s="3"/>
      <c r="M106" s="3"/>
      <c r="N106" s="3"/>
      <c r="O106" s="3"/>
    </row>
    <row r="107" spans="2:15" x14ac:dyDescent="0.25">
      <c r="B107" s="3"/>
      <c r="C107" s="413"/>
      <c r="D107" s="413"/>
      <c r="E107" s="60"/>
      <c r="F107" s="411"/>
      <c r="G107" s="411"/>
      <c r="H107" s="411"/>
      <c r="I107" s="411"/>
      <c r="J107" s="71"/>
      <c r="K107" s="63"/>
      <c r="L107" s="3"/>
      <c r="M107" s="3"/>
      <c r="N107" s="3"/>
      <c r="O107" s="3"/>
    </row>
    <row r="108" spans="2:15" x14ac:dyDescent="0.25">
      <c r="B108" s="3"/>
      <c r="C108" s="413"/>
      <c r="D108" s="413"/>
      <c r="E108" s="60"/>
      <c r="F108" s="411"/>
      <c r="G108" s="411"/>
      <c r="H108" s="411"/>
      <c r="I108" s="411"/>
      <c r="J108" s="71"/>
      <c r="K108" s="63"/>
      <c r="L108" s="3"/>
      <c r="M108" s="3"/>
      <c r="N108" s="3"/>
      <c r="O108" s="3"/>
    </row>
    <row r="109" spans="2:15" x14ac:dyDescent="0.25">
      <c r="B109" s="3"/>
      <c r="C109" s="413"/>
      <c r="D109" s="413"/>
      <c r="E109" s="60"/>
      <c r="F109" s="411"/>
      <c r="G109" s="411"/>
      <c r="H109" s="411"/>
      <c r="I109" s="411"/>
      <c r="J109" s="71"/>
      <c r="K109" s="63"/>
      <c r="L109" s="3"/>
      <c r="M109" s="3"/>
      <c r="N109" s="3"/>
      <c r="O109" s="3"/>
    </row>
    <row r="110" spans="2:15" s="3" customFormat="1" ht="3" customHeight="1" x14ac:dyDescent="0.25">
      <c r="C110" s="60"/>
      <c r="D110" s="60"/>
      <c r="E110" s="60"/>
      <c r="F110" s="62"/>
      <c r="G110" s="313"/>
      <c r="H110" s="62"/>
      <c r="I110" s="62"/>
      <c r="J110" s="64"/>
      <c r="K110" s="63"/>
    </row>
    <row r="111" spans="2:15" ht="3" customHeight="1" x14ac:dyDescent="0.25">
      <c r="B111" s="3"/>
      <c r="C111" s="8"/>
      <c r="D111" s="8"/>
      <c r="E111" s="8"/>
      <c r="F111" s="65"/>
      <c r="G111" s="314"/>
      <c r="H111" s="65"/>
      <c r="I111" s="65"/>
      <c r="J111" s="3"/>
      <c r="K111" s="3"/>
      <c r="L111" s="3"/>
      <c r="M111" s="3"/>
      <c r="N111" s="3"/>
      <c r="O111" s="3"/>
    </row>
    <row r="112" spans="2:15" x14ac:dyDescent="0.25">
      <c r="B112" s="6"/>
      <c r="C112" s="415"/>
      <c r="D112" s="415"/>
      <c r="E112" s="66"/>
      <c r="F112" s="416"/>
      <c r="G112" s="416"/>
      <c r="H112" s="416"/>
      <c r="I112" s="416"/>
      <c r="J112" s="3"/>
      <c r="K112" s="3"/>
      <c r="L112" s="3"/>
      <c r="M112" s="3"/>
      <c r="N112" s="3"/>
      <c r="O112" s="3"/>
    </row>
    <row r="113" spans="2:15" x14ac:dyDescent="0.25">
      <c r="B113" s="3"/>
      <c r="C113" s="3"/>
      <c r="D113" s="3"/>
      <c r="E113" s="3"/>
      <c r="F113" s="3"/>
      <c r="G113" s="35"/>
      <c r="H113" s="3"/>
      <c r="I113" s="3"/>
      <c r="J113" s="3"/>
      <c r="K113" s="3"/>
      <c r="L113" s="3"/>
      <c r="M113" s="3"/>
      <c r="N113" s="3"/>
      <c r="O113" s="3"/>
    </row>
    <row r="114" spans="2:15" x14ac:dyDescent="0.25">
      <c r="B114" s="3"/>
      <c r="C114" s="3"/>
      <c r="D114" s="3"/>
      <c r="E114" s="3"/>
      <c r="F114" s="3"/>
      <c r="G114" s="35"/>
      <c r="H114" s="3"/>
      <c r="I114" s="3"/>
      <c r="J114" s="3"/>
      <c r="K114" s="3"/>
      <c r="L114" s="3"/>
      <c r="M114" s="3"/>
      <c r="N114" s="3"/>
      <c r="O114" s="3"/>
    </row>
    <row r="115" spans="2:15" x14ac:dyDescent="0.25">
      <c r="B115" s="414"/>
      <c r="C115" s="414"/>
      <c r="D115" s="414"/>
      <c r="E115" s="414"/>
      <c r="F115" s="414"/>
      <c r="G115" s="414"/>
      <c r="H115" s="414"/>
      <c r="I115" s="414"/>
      <c r="J115" s="3"/>
      <c r="K115" s="3"/>
      <c r="L115" s="3"/>
      <c r="M115" s="3"/>
      <c r="N115" s="3"/>
      <c r="O115" s="3"/>
    </row>
    <row r="116" spans="2:15" x14ac:dyDescent="0.25">
      <c r="B116" s="3"/>
      <c r="C116" s="3"/>
      <c r="D116" s="3"/>
      <c r="E116" s="3"/>
      <c r="F116" s="3"/>
      <c r="G116" s="35"/>
      <c r="H116" s="3"/>
      <c r="I116" s="3"/>
      <c r="J116" s="3"/>
      <c r="K116" s="3"/>
      <c r="L116" s="3"/>
      <c r="M116" s="3"/>
      <c r="N116" s="3"/>
      <c r="O116" s="3"/>
    </row>
    <row r="117" spans="2:15" x14ac:dyDescent="0.25">
      <c r="B117" s="3"/>
      <c r="C117" s="3"/>
      <c r="D117" s="3"/>
      <c r="E117" s="3"/>
      <c r="F117" s="3"/>
      <c r="G117" s="35"/>
      <c r="H117" s="3"/>
      <c r="I117" s="3"/>
      <c r="J117" s="3"/>
      <c r="K117" s="3"/>
      <c r="L117" s="3"/>
      <c r="M117" s="3"/>
      <c r="N117" s="3"/>
      <c r="O117" s="3"/>
    </row>
    <row r="118" spans="2:15" x14ac:dyDescent="0.25">
      <c r="B118" s="3"/>
      <c r="C118" s="3"/>
      <c r="D118" s="3"/>
      <c r="E118" s="3"/>
      <c r="F118" s="3"/>
      <c r="G118" s="35"/>
      <c r="H118" s="3"/>
      <c r="I118" s="3"/>
      <c r="J118" s="3"/>
      <c r="K118" s="3"/>
      <c r="L118" s="3"/>
      <c r="M118" s="3"/>
      <c r="N118" s="3"/>
      <c r="O118" s="3"/>
    </row>
    <row r="119" spans="2:15" x14ac:dyDescent="0.25">
      <c r="B119" s="3"/>
      <c r="C119" s="3"/>
      <c r="D119" s="3"/>
      <c r="E119" s="3"/>
      <c r="F119" s="3"/>
      <c r="G119" s="35"/>
      <c r="H119" s="3"/>
      <c r="I119" s="3"/>
      <c r="J119" s="3"/>
      <c r="K119" s="3"/>
      <c r="L119" s="3"/>
      <c r="M119" s="3"/>
      <c r="N119" s="3"/>
      <c r="O119" s="3"/>
    </row>
    <row r="120" spans="2:15" x14ac:dyDescent="0.25">
      <c r="B120" s="3"/>
      <c r="C120" s="3"/>
      <c r="D120" s="3"/>
      <c r="E120" s="3"/>
      <c r="F120" s="3"/>
      <c r="G120" s="35"/>
      <c r="H120" s="3"/>
      <c r="I120" s="3"/>
      <c r="J120" s="3"/>
      <c r="K120" s="3"/>
      <c r="L120" s="3"/>
      <c r="M120" s="3"/>
      <c r="N120" s="3"/>
      <c r="O120" s="3"/>
    </row>
    <row r="121" spans="2:15" x14ac:dyDescent="0.25">
      <c r="B121" s="3"/>
      <c r="C121" s="3"/>
      <c r="D121" s="3"/>
      <c r="E121" s="3"/>
      <c r="F121" s="3"/>
      <c r="G121" s="35"/>
      <c r="H121" s="3"/>
      <c r="I121" s="3"/>
      <c r="J121" s="3"/>
      <c r="K121" s="3"/>
      <c r="L121" s="3"/>
      <c r="M121" s="3"/>
      <c r="N121" s="3"/>
      <c r="O121" s="3"/>
    </row>
    <row r="122" spans="2:15" x14ac:dyDescent="0.25">
      <c r="B122" s="3"/>
      <c r="C122" s="3"/>
      <c r="D122" s="3"/>
      <c r="E122" s="3"/>
      <c r="F122" s="3"/>
      <c r="G122" s="35"/>
      <c r="H122" s="3"/>
      <c r="I122" s="3"/>
      <c r="J122" s="3"/>
      <c r="K122" s="3"/>
      <c r="L122" s="3"/>
      <c r="M122" s="3"/>
      <c r="N122" s="3"/>
      <c r="O122" s="3"/>
    </row>
    <row r="123" spans="2:15" x14ac:dyDescent="0.25">
      <c r="B123" s="3"/>
      <c r="C123" s="3"/>
      <c r="D123" s="3"/>
      <c r="E123" s="3"/>
      <c r="F123" s="3"/>
      <c r="G123" s="35"/>
      <c r="H123" s="3"/>
      <c r="I123" s="3"/>
      <c r="J123" s="3"/>
      <c r="K123" s="3"/>
      <c r="L123" s="3"/>
      <c r="M123" s="3"/>
      <c r="N123" s="3"/>
      <c r="O123" s="3"/>
    </row>
    <row r="124" spans="2:15" x14ac:dyDescent="0.25">
      <c r="B124" s="3"/>
      <c r="C124" s="3"/>
      <c r="D124" s="3"/>
      <c r="E124" s="3"/>
      <c r="F124" s="3"/>
      <c r="G124" s="35"/>
      <c r="H124" s="3"/>
      <c r="I124" s="3"/>
      <c r="J124" s="3"/>
      <c r="K124" s="3"/>
      <c r="L124" s="3"/>
      <c r="M124" s="3"/>
      <c r="N124" s="3"/>
      <c r="O124" s="3"/>
    </row>
    <row r="125" spans="2:15" x14ac:dyDescent="0.25">
      <c r="B125" s="3"/>
      <c r="C125" s="3"/>
      <c r="D125" s="3"/>
      <c r="E125" s="3"/>
      <c r="F125" s="3"/>
      <c r="G125" s="35"/>
      <c r="H125" s="3"/>
      <c r="I125" s="3"/>
      <c r="J125" s="3"/>
      <c r="K125" s="3"/>
      <c r="L125" s="3"/>
      <c r="M125" s="3"/>
      <c r="N125" s="3"/>
      <c r="O125" s="3"/>
    </row>
    <row r="126" spans="2:15" x14ac:dyDescent="0.25">
      <c r="B126" s="3"/>
      <c r="C126" s="3"/>
      <c r="D126" s="3"/>
      <c r="E126" s="3"/>
      <c r="F126" s="3"/>
      <c r="G126" s="35"/>
      <c r="H126" s="3"/>
      <c r="I126" s="3"/>
      <c r="J126" s="3"/>
      <c r="K126" s="3"/>
      <c r="L126" s="3"/>
      <c r="M126" s="3"/>
      <c r="N126" s="3"/>
      <c r="O126" s="3"/>
    </row>
    <row r="127" spans="2:15" x14ac:dyDescent="0.25">
      <c r="B127" s="3"/>
      <c r="C127" s="3"/>
      <c r="D127" s="3"/>
      <c r="E127" s="3"/>
      <c r="F127" s="3"/>
      <c r="G127" s="35"/>
      <c r="H127" s="3"/>
      <c r="I127" s="3"/>
      <c r="J127" s="3"/>
      <c r="K127" s="3"/>
      <c r="L127" s="3"/>
      <c r="M127" s="3"/>
      <c r="N127" s="3"/>
      <c r="O127" s="3"/>
    </row>
    <row r="128" spans="2:15" x14ac:dyDescent="0.25">
      <c r="B128" s="3"/>
      <c r="C128" s="3"/>
      <c r="D128" s="3"/>
      <c r="E128" s="3"/>
      <c r="F128" s="3"/>
      <c r="G128" s="35"/>
      <c r="H128" s="3"/>
      <c r="I128" s="3"/>
      <c r="J128" s="3"/>
      <c r="K128" s="3"/>
      <c r="L128" s="3"/>
      <c r="M128" s="3"/>
      <c r="N128" s="3"/>
      <c r="O128" s="3"/>
    </row>
    <row r="129" spans="2:15" x14ac:dyDescent="0.25">
      <c r="B129" s="3"/>
      <c r="C129" s="3"/>
      <c r="D129" s="3"/>
      <c r="E129" s="3"/>
      <c r="F129" s="3"/>
      <c r="G129" s="35"/>
      <c r="H129" s="3"/>
      <c r="I129" s="3"/>
      <c r="J129" s="3"/>
      <c r="K129" s="3"/>
      <c r="L129" s="3"/>
      <c r="M129" s="3"/>
      <c r="N129" s="3"/>
      <c r="O129" s="3"/>
    </row>
    <row r="130" spans="2:15" x14ac:dyDescent="0.25">
      <c r="B130" s="3"/>
      <c r="C130" s="3"/>
      <c r="D130" s="3"/>
      <c r="E130" s="3"/>
      <c r="F130" s="3"/>
      <c r="G130" s="35"/>
      <c r="H130" s="3"/>
      <c r="I130" s="3"/>
      <c r="J130" s="3"/>
      <c r="K130" s="3"/>
      <c r="L130" s="3"/>
      <c r="M130" s="3"/>
      <c r="N130" s="3"/>
      <c r="O130" s="3"/>
    </row>
    <row r="131" spans="2:15" x14ac:dyDescent="0.25">
      <c r="B131" s="3"/>
      <c r="C131" s="3"/>
      <c r="D131" s="3"/>
      <c r="E131" s="3"/>
      <c r="F131" s="3"/>
      <c r="G131" s="35"/>
      <c r="H131" s="3"/>
      <c r="I131" s="3"/>
      <c r="J131" s="3"/>
      <c r="K131" s="3"/>
      <c r="L131" s="3"/>
      <c r="M131" s="3"/>
      <c r="N131" s="3"/>
      <c r="O131" s="3"/>
    </row>
    <row r="132" spans="2:15" x14ac:dyDescent="0.25">
      <c r="B132" s="3"/>
      <c r="C132" s="3"/>
      <c r="D132" s="3"/>
      <c r="E132" s="3"/>
      <c r="F132" s="3"/>
      <c r="G132" s="35"/>
      <c r="H132" s="3"/>
      <c r="I132" s="3"/>
      <c r="J132" s="3"/>
      <c r="K132" s="3"/>
      <c r="L132" s="3"/>
      <c r="M132" s="3"/>
      <c r="N132" s="3"/>
      <c r="O132" s="3"/>
    </row>
    <row r="133" spans="2:15" x14ac:dyDescent="0.25">
      <c r="B133" s="3"/>
      <c r="C133" s="3"/>
      <c r="D133" s="3"/>
      <c r="E133" s="3"/>
      <c r="F133" s="3"/>
      <c r="G133" s="35"/>
      <c r="H133" s="3"/>
      <c r="I133" s="3"/>
      <c r="J133" s="3"/>
      <c r="K133" s="3"/>
      <c r="L133" s="3"/>
      <c r="M133" s="3"/>
      <c r="N133" s="3"/>
      <c r="O133" s="3"/>
    </row>
    <row r="134" spans="2:15" x14ac:dyDescent="0.25">
      <c r="B134" s="3"/>
      <c r="C134" s="3"/>
      <c r="D134" s="3"/>
      <c r="E134" s="3"/>
      <c r="F134" s="3"/>
      <c r="G134" s="35"/>
      <c r="H134" s="3"/>
      <c r="I134" s="3"/>
      <c r="J134" s="3"/>
      <c r="K134" s="3"/>
      <c r="L134" s="3"/>
      <c r="M134" s="3"/>
      <c r="N134" s="3"/>
      <c r="O134" s="3"/>
    </row>
    <row r="135" spans="2:15" x14ac:dyDescent="0.25">
      <c r="B135" s="3"/>
      <c r="C135" s="3"/>
      <c r="D135" s="3"/>
      <c r="E135" s="3"/>
      <c r="F135" s="3"/>
      <c r="G135" s="35"/>
      <c r="H135" s="3"/>
      <c r="I135" s="3"/>
      <c r="J135" s="3"/>
      <c r="K135" s="3"/>
      <c r="L135" s="3"/>
      <c r="M135" s="3"/>
      <c r="N135" s="3"/>
      <c r="O135" s="3"/>
    </row>
    <row r="136" spans="2:15" x14ac:dyDescent="0.25">
      <c r="B136" s="3"/>
      <c r="C136" s="3"/>
      <c r="D136" s="3"/>
      <c r="E136" s="3"/>
      <c r="F136" s="3"/>
      <c r="G136" s="35"/>
      <c r="H136" s="3"/>
      <c r="I136" s="3"/>
      <c r="J136" s="3"/>
      <c r="K136" s="3"/>
      <c r="L136" s="3"/>
      <c r="M136" s="3"/>
      <c r="N136" s="3"/>
      <c r="O136" s="3"/>
    </row>
    <row r="137" spans="2:15" x14ac:dyDescent="0.25">
      <c r="B137" s="3"/>
      <c r="C137" s="3"/>
      <c r="D137" s="3"/>
      <c r="E137" s="3"/>
      <c r="F137" s="3"/>
      <c r="G137" s="35"/>
      <c r="H137" s="3"/>
      <c r="I137" s="3"/>
      <c r="J137" s="3"/>
      <c r="K137" s="3"/>
      <c r="L137" s="3"/>
      <c r="M137" s="3"/>
      <c r="N137" s="3"/>
      <c r="O137" s="3"/>
    </row>
    <row r="138" spans="2:15" x14ac:dyDescent="0.25">
      <c r="B138" s="3"/>
      <c r="C138" s="3"/>
      <c r="D138" s="3"/>
      <c r="E138" s="3"/>
      <c r="F138" s="3"/>
      <c r="G138" s="35"/>
      <c r="H138" s="3"/>
      <c r="I138" s="3"/>
      <c r="J138" s="3"/>
      <c r="K138" s="3"/>
      <c r="L138" s="3"/>
      <c r="M138" s="3"/>
      <c r="N138" s="3"/>
      <c r="O138" s="3"/>
    </row>
    <row r="139" spans="2:15" x14ac:dyDescent="0.25">
      <c r="B139" s="3"/>
      <c r="C139" s="3"/>
      <c r="D139" s="3"/>
      <c r="E139" s="3"/>
      <c r="F139" s="3"/>
      <c r="G139" s="35"/>
      <c r="H139" s="3"/>
      <c r="I139" s="3"/>
      <c r="J139" s="3"/>
      <c r="K139" s="3"/>
      <c r="L139" s="3"/>
      <c r="M139" s="3"/>
      <c r="N139" s="3"/>
      <c r="O139" s="3"/>
    </row>
    <row r="140" spans="2:15" x14ac:dyDescent="0.25">
      <c r="B140" s="3"/>
      <c r="C140" s="3"/>
      <c r="D140" s="3"/>
      <c r="E140" s="3"/>
      <c r="F140" s="3"/>
      <c r="G140" s="35"/>
      <c r="H140" s="3"/>
      <c r="I140" s="3"/>
      <c r="J140" s="3"/>
      <c r="K140" s="3"/>
      <c r="L140" s="3"/>
      <c r="M140" s="3"/>
      <c r="N140" s="3"/>
      <c r="O140" s="3"/>
    </row>
    <row r="141" spans="2:15" x14ac:dyDescent="0.25">
      <c r="B141" s="3"/>
      <c r="C141" s="3"/>
      <c r="D141" s="3"/>
      <c r="E141" s="3"/>
      <c r="F141" s="3"/>
      <c r="G141" s="35"/>
      <c r="H141" s="3"/>
      <c r="I141" s="3"/>
      <c r="J141" s="3"/>
      <c r="K141" s="3"/>
      <c r="L141" s="3"/>
      <c r="M141" s="3"/>
      <c r="N141" s="3"/>
      <c r="O141" s="3"/>
    </row>
    <row r="142" spans="2:15" x14ac:dyDescent="0.25">
      <c r="B142" s="3"/>
      <c r="C142" s="3"/>
      <c r="D142" s="3"/>
      <c r="E142" s="3"/>
      <c r="F142" s="3"/>
      <c r="G142" s="35"/>
      <c r="H142" s="3"/>
      <c r="I142" s="3"/>
      <c r="J142" s="3"/>
      <c r="K142" s="3"/>
      <c r="L142" s="3"/>
      <c r="M142" s="3"/>
      <c r="N142" s="3"/>
      <c r="O142" s="3"/>
    </row>
    <row r="143" spans="2:15" x14ac:dyDescent="0.25">
      <c r="B143" s="3"/>
      <c r="C143" s="3"/>
      <c r="D143" s="3"/>
      <c r="E143" s="3"/>
      <c r="F143" s="3"/>
      <c r="G143" s="35"/>
      <c r="H143" s="3"/>
      <c r="I143" s="3"/>
      <c r="J143" s="3"/>
      <c r="K143" s="3"/>
      <c r="L143" s="3"/>
      <c r="M143" s="3"/>
      <c r="N143" s="3"/>
      <c r="O143" s="3"/>
    </row>
    <row r="144" spans="2:15" x14ac:dyDescent="0.25">
      <c r="B144" s="3"/>
      <c r="C144" s="3"/>
      <c r="D144" s="3"/>
      <c r="E144" s="3"/>
      <c r="F144" s="3"/>
      <c r="G144" s="35"/>
      <c r="H144" s="3"/>
      <c r="I144" s="3"/>
      <c r="J144" s="3"/>
      <c r="K144" s="3"/>
      <c r="L144" s="3"/>
      <c r="M144" s="3"/>
      <c r="N144" s="3"/>
      <c r="O144" s="3"/>
    </row>
    <row r="145" spans="2:15" x14ac:dyDescent="0.25">
      <c r="B145" s="3"/>
      <c r="C145" s="3"/>
      <c r="D145" s="3"/>
      <c r="E145" s="3"/>
      <c r="F145" s="3"/>
      <c r="G145" s="35"/>
      <c r="H145" s="3"/>
      <c r="I145" s="3"/>
      <c r="J145" s="3"/>
      <c r="K145" s="3"/>
      <c r="L145" s="3"/>
      <c r="M145" s="3"/>
      <c r="N145" s="3"/>
      <c r="O145" s="3"/>
    </row>
    <row r="146" spans="2:15" x14ac:dyDescent="0.25">
      <c r="B146" s="3"/>
      <c r="C146" s="3"/>
      <c r="D146" s="3"/>
      <c r="E146" s="3"/>
      <c r="F146" s="3"/>
      <c r="G146" s="35"/>
      <c r="H146" s="3"/>
      <c r="I146" s="3"/>
      <c r="J146" s="3"/>
      <c r="K146" s="3"/>
      <c r="L146" s="3"/>
      <c r="M146" s="3"/>
      <c r="N146" s="3"/>
      <c r="O146" s="3"/>
    </row>
    <row r="147" spans="2:15" x14ac:dyDescent="0.25">
      <c r="B147" s="3"/>
      <c r="C147" s="3"/>
      <c r="D147" s="3"/>
      <c r="E147" s="3"/>
      <c r="F147" s="3"/>
      <c r="G147" s="35"/>
      <c r="H147" s="3"/>
      <c r="I147" s="3"/>
      <c r="J147" s="3"/>
      <c r="K147" s="3"/>
      <c r="L147" s="3"/>
      <c r="M147" s="3"/>
      <c r="N147" s="3"/>
      <c r="O147" s="3"/>
    </row>
    <row r="148" spans="2:15" x14ac:dyDescent="0.25">
      <c r="B148" s="3"/>
      <c r="C148" s="3"/>
      <c r="D148" s="3"/>
      <c r="E148" s="3"/>
      <c r="F148" s="3"/>
      <c r="G148" s="35"/>
      <c r="H148" s="3"/>
      <c r="I148" s="3"/>
      <c r="J148" s="3"/>
      <c r="K148" s="3"/>
      <c r="L148" s="3"/>
      <c r="M148" s="3"/>
      <c r="N148" s="3"/>
      <c r="O148" s="3"/>
    </row>
    <row r="149" spans="2:15" x14ac:dyDescent="0.25">
      <c r="B149" s="3"/>
      <c r="C149" s="3"/>
      <c r="D149" s="3"/>
      <c r="E149" s="3"/>
      <c r="F149" s="3"/>
      <c r="G149" s="35"/>
      <c r="H149" s="3"/>
      <c r="I149" s="3"/>
      <c r="J149" s="3"/>
      <c r="K149" s="3"/>
      <c r="L149" s="3"/>
      <c r="M149" s="3"/>
      <c r="N149" s="3"/>
      <c r="O149" s="3"/>
    </row>
    <row r="150" spans="2:15" x14ac:dyDescent="0.25">
      <c r="B150" s="3"/>
      <c r="C150" s="3"/>
      <c r="D150" s="3"/>
      <c r="E150" s="3"/>
      <c r="F150" s="3"/>
      <c r="G150" s="35"/>
      <c r="H150" s="3"/>
      <c r="I150" s="3"/>
      <c r="J150" s="3"/>
      <c r="K150" s="3"/>
      <c r="L150" s="3"/>
      <c r="M150" s="3"/>
      <c r="N150" s="3"/>
      <c r="O150" s="3"/>
    </row>
    <row r="151" spans="2:15" x14ac:dyDescent="0.25">
      <c r="B151" s="3"/>
      <c r="C151" s="3"/>
      <c r="D151" s="3"/>
      <c r="E151" s="3"/>
      <c r="F151" s="3"/>
      <c r="G151" s="35"/>
      <c r="H151" s="3"/>
      <c r="I151" s="3"/>
      <c r="J151" s="3"/>
      <c r="K151" s="3"/>
      <c r="L151" s="3"/>
      <c r="M151" s="3"/>
      <c r="N151" s="3"/>
      <c r="O151" s="3"/>
    </row>
    <row r="152" spans="2:15" x14ac:dyDescent="0.25">
      <c r="B152" s="3"/>
      <c r="C152" s="3"/>
      <c r="D152" s="3"/>
      <c r="E152" s="3"/>
      <c r="F152" s="3"/>
      <c r="G152" s="35"/>
      <c r="H152" s="3"/>
      <c r="I152" s="3"/>
      <c r="J152" s="3"/>
      <c r="K152" s="3"/>
      <c r="L152" s="3"/>
      <c r="M152" s="3"/>
      <c r="N152" s="3"/>
      <c r="O152" s="3"/>
    </row>
    <row r="153" spans="2:15" x14ac:dyDescent="0.25">
      <c r="B153" s="3"/>
      <c r="C153" s="3"/>
      <c r="D153" s="3"/>
      <c r="E153" s="3"/>
      <c r="F153" s="3"/>
      <c r="G153" s="35"/>
      <c r="H153" s="3"/>
      <c r="I153" s="3"/>
      <c r="J153" s="3"/>
      <c r="K153" s="3"/>
      <c r="L153" s="3"/>
      <c r="M153" s="3"/>
      <c r="N153" s="3"/>
      <c r="O153" s="3"/>
    </row>
    <row r="154" spans="2:15" x14ac:dyDescent="0.25">
      <c r="B154" s="3"/>
      <c r="C154" s="3"/>
      <c r="D154" s="3"/>
      <c r="E154" s="3"/>
      <c r="F154" s="3"/>
      <c r="G154" s="35"/>
      <c r="H154" s="3"/>
      <c r="I154" s="3"/>
      <c r="J154" s="3"/>
      <c r="K154" s="3"/>
      <c r="L154" s="3"/>
      <c r="M154" s="3"/>
      <c r="N154" s="3"/>
      <c r="O154" s="3"/>
    </row>
    <row r="155" spans="2:15" x14ac:dyDescent="0.25">
      <c r="B155" s="3"/>
      <c r="C155" s="3"/>
      <c r="D155" s="3"/>
      <c r="E155" s="3"/>
      <c r="F155" s="3"/>
      <c r="G155" s="35"/>
      <c r="H155" s="3"/>
      <c r="I155" s="3"/>
      <c r="J155" s="3"/>
      <c r="K155" s="3"/>
      <c r="L155" s="3"/>
      <c r="M155" s="3"/>
      <c r="N155" s="3"/>
      <c r="O155" s="3"/>
    </row>
    <row r="156" spans="2:15" x14ac:dyDescent="0.25">
      <c r="B156" s="3"/>
      <c r="C156" s="3"/>
      <c r="D156" s="3"/>
      <c r="E156" s="3"/>
      <c r="F156" s="3"/>
      <c r="G156" s="35"/>
      <c r="H156" s="3"/>
      <c r="I156" s="3"/>
      <c r="J156" s="3"/>
      <c r="K156" s="3"/>
      <c r="L156" s="3"/>
      <c r="M156" s="3"/>
      <c r="N156" s="3"/>
      <c r="O156" s="3"/>
    </row>
    <row r="157" spans="2:15" x14ac:dyDescent="0.25">
      <c r="B157" s="3"/>
      <c r="C157" s="3"/>
      <c r="D157" s="3"/>
      <c r="E157" s="3"/>
      <c r="F157" s="3"/>
      <c r="G157" s="35"/>
      <c r="H157" s="3"/>
      <c r="I157" s="3"/>
      <c r="J157" s="3"/>
      <c r="K157" s="3"/>
      <c r="L157" s="3"/>
      <c r="M157" s="3"/>
      <c r="N157" s="3"/>
      <c r="O157" s="3"/>
    </row>
    <row r="158" spans="2:15" x14ac:dyDescent="0.25">
      <c r="B158" s="3"/>
      <c r="C158" s="3"/>
      <c r="D158" s="3"/>
      <c r="E158" s="3"/>
      <c r="F158" s="3"/>
      <c r="G158" s="35"/>
      <c r="H158" s="3"/>
      <c r="I158" s="3"/>
      <c r="J158" s="3"/>
      <c r="K158" s="3"/>
      <c r="L158" s="3"/>
      <c r="M158" s="3"/>
      <c r="N158" s="3"/>
      <c r="O158" s="3"/>
    </row>
    <row r="159" spans="2:15" x14ac:dyDescent="0.25">
      <c r="B159" s="3"/>
      <c r="C159" s="3"/>
      <c r="D159" s="3"/>
      <c r="E159" s="3"/>
      <c r="F159" s="3"/>
      <c r="G159" s="35"/>
      <c r="H159" s="3"/>
      <c r="I159" s="3"/>
      <c r="J159" s="3"/>
      <c r="K159" s="3"/>
      <c r="L159" s="3"/>
      <c r="M159" s="3"/>
      <c r="N159" s="3"/>
      <c r="O159" s="3"/>
    </row>
    <row r="160" spans="2:15" x14ac:dyDescent="0.25">
      <c r="B160" s="3"/>
      <c r="C160" s="3"/>
      <c r="D160" s="3"/>
      <c r="E160" s="3"/>
      <c r="F160" s="3"/>
      <c r="G160" s="35"/>
      <c r="H160" s="3"/>
      <c r="I160" s="3"/>
      <c r="J160" s="3"/>
      <c r="K160" s="3"/>
      <c r="L160" s="3"/>
      <c r="M160" s="3"/>
      <c r="N160" s="3"/>
      <c r="O160" s="3"/>
    </row>
    <row r="161" spans="2:15" x14ac:dyDescent="0.25">
      <c r="B161" s="3"/>
      <c r="C161" s="3"/>
      <c r="D161" s="3"/>
      <c r="E161" s="3"/>
      <c r="F161" s="3"/>
      <c r="G161" s="35"/>
      <c r="H161" s="3"/>
      <c r="I161" s="3"/>
      <c r="J161" s="3"/>
      <c r="K161" s="3"/>
      <c r="L161" s="3"/>
      <c r="M161" s="3"/>
      <c r="N161" s="3"/>
      <c r="O161" s="3"/>
    </row>
    <row r="162" spans="2:15" x14ac:dyDescent="0.25">
      <c r="B162" s="3"/>
      <c r="C162" s="3"/>
      <c r="D162" s="3"/>
      <c r="E162" s="3"/>
      <c r="F162" s="3"/>
      <c r="G162" s="35"/>
      <c r="H162" s="3"/>
      <c r="I162" s="3"/>
      <c r="J162" s="3"/>
      <c r="K162" s="3"/>
      <c r="L162" s="3"/>
      <c r="M162" s="3"/>
      <c r="N162" s="3"/>
      <c r="O162" s="3"/>
    </row>
    <row r="163" spans="2:15" x14ac:dyDescent="0.25">
      <c r="B163" s="3"/>
      <c r="C163" s="3"/>
      <c r="D163" s="3"/>
      <c r="E163" s="3"/>
      <c r="F163" s="3"/>
      <c r="G163" s="35"/>
      <c r="H163" s="3"/>
      <c r="I163" s="3"/>
      <c r="J163" s="3"/>
      <c r="K163" s="3"/>
      <c r="L163" s="3"/>
      <c r="M163" s="3"/>
      <c r="N163" s="3"/>
      <c r="O163" s="3"/>
    </row>
    <row r="164" spans="2:15" x14ac:dyDescent="0.25">
      <c r="B164" s="3"/>
      <c r="C164" s="3"/>
      <c r="D164" s="3"/>
      <c r="E164" s="3"/>
      <c r="F164" s="3"/>
      <c r="G164" s="35"/>
      <c r="H164" s="3"/>
      <c r="I164" s="3"/>
      <c r="J164" s="3"/>
      <c r="K164" s="3"/>
      <c r="L164" s="3"/>
      <c r="M164" s="3"/>
      <c r="N164" s="3"/>
      <c r="O164" s="3"/>
    </row>
    <row r="165" spans="2:15" x14ac:dyDescent="0.25">
      <c r="B165" s="3"/>
      <c r="C165" s="3"/>
      <c r="D165" s="3"/>
      <c r="E165" s="3"/>
      <c r="F165" s="3"/>
      <c r="G165" s="35"/>
      <c r="H165" s="3"/>
      <c r="I165" s="3"/>
      <c r="J165" s="3"/>
      <c r="K165" s="3"/>
      <c r="L165" s="3"/>
      <c r="M165" s="3"/>
      <c r="N165" s="3"/>
      <c r="O165" s="3"/>
    </row>
    <row r="166" spans="2:15" x14ac:dyDescent="0.25">
      <c r="B166" s="3"/>
      <c r="C166" s="3"/>
      <c r="D166" s="3"/>
      <c r="E166" s="3"/>
      <c r="F166" s="3"/>
      <c r="G166" s="35"/>
      <c r="H166" s="3"/>
      <c r="I166" s="3"/>
      <c r="J166" s="3"/>
      <c r="K166" s="3"/>
      <c r="L166" s="3"/>
      <c r="M166" s="3"/>
      <c r="N166" s="3"/>
      <c r="O166" s="3"/>
    </row>
    <row r="167" spans="2:15" x14ac:dyDescent="0.25">
      <c r="B167" s="3"/>
      <c r="C167" s="3"/>
      <c r="D167" s="3"/>
      <c r="E167" s="3"/>
      <c r="F167" s="3"/>
      <c r="G167" s="35"/>
      <c r="H167" s="3"/>
      <c r="I167" s="3"/>
      <c r="J167" s="3"/>
      <c r="K167" s="3"/>
      <c r="L167" s="3"/>
      <c r="M167" s="3"/>
      <c r="N167" s="3"/>
      <c r="O167" s="3"/>
    </row>
    <row r="168" spans="2:15" x14ac:dyDescent="0.25">
      <c r="B168" s="3"/>
      <c r="C168" s="3"/>
      <c r="D168" s="3"/>
      <c r="E168" s="3"/>
      <c r="F168" s="3"/>
      <c r="G168" s="35"/>
      <c r="H168" s="3"/>
      <c r="I168" s="3"/>
      <c r="J168" s="3"/>
      <c r="K168" s="3"/>
      <c r="L168" s="3"/>
      <c r="M168" s="3"/>
      <c r="N168" s="3"/>
      <c r="O168" s="3"/>
    </row>
    <row r="169" spans="2:15" x14ac:dyDescent="0.25">
      <c r="B169" s="3"/>
      <c r="C169" s="3"/>
      <c r="D169" s="3"/>
      <c r="E169" s="3"/>
      <c r="F169" s="3"/>
      <c r="G169" s="35"/>
      <c r="H169" s="3"/>
      <c r="I169" s="3"/>
      <c r="J169" s="3"/>
      <c r="K169" s="3"/>
      <c r="L169" s="3"/>
      <c r="M169" s="3"/>
      <c r="N169" s="3"/>
      <c r="O169" s="3"/>
    </row>
    <row r="170" spans="2:15" x14ac:dyDescent="0.25">
      <c r="B170" s="3"/>
      <c r="C170" s="3"/>
      <c r="D170" s="3"/>
      <c r="E170" s="3"/>
      <c r="F170" s="3"/>
      <c r="G170" s="35"/>
      <c r="H170" s="3"/>
      <c r="I170" s="3"/>
      <c r="J170" s="3"/>
      <c r="K170" s="3"/>
      <c r="L170" s="3"/>
      <c r="M170" s="3"/>
      <c r="N170" s="3"/>
      <c r="O170" s="3"/>
    </row>
    <row r="171" spans="2:15" x14ac:dyDescent="0.25">
      <c r="B171" s="3"/>
      <c r="C171" s="3"/>
      <c r="D171" s="3"/>
      <c r="E171" s="3"/>
      <c r="F171" s="3"/>
      <c r="G171" s="35"/>
      <c r="H171" s="3"/>
      <c r="I171" s="3"/>
      <c r="J171" s="3"/>
      <c r="K171" s="3"/>
      <c r="L171" s="3"/>
      <c r="M171" s="3"/>
      <c r="N171" s="3"/>
      <c r="O171" s="3"/>
    </row>
    <row r="172" spans="2:15" x14ac:dyDescent="0.25">
      <c r="B172" s="3"/>
      <c r="C172" s="3"/>
      <c r="D172" s="3"/>
      <c r="E172" s="3"/>
      <c r="F172" s="3"/>
      <c r="G172" s="35"/>
      <c r="H172" s="3"/>
      <c r="I172" s="3"/>
      <c r="J172" s="3"/>
      <c r="K172" s="3"/>
      <c r="L172" s="3"/>
      <c r="M172" s="3"/>
      <c r="N172" s="3"/>
      <c r="O172" s="3"/>
    </row>
    <row r="173" spans="2:15" x14ac:dyDescent="0.25">
      <c r="B173" s="3"/>
      <c r="C173" s="3"/>
      <c r="D173" s="3"/>
      <c r="E173" s="3"/>
      <c r="F173" s="3"/>
      <c r="G173" s="35"/>
      <c r="H173" s="3"/>
      <c r="I173" s="3"/>
      <c r="J173" s="3"/>
      <c r="K173" s="3"/>
      <c r="L173" s="3"/>
      <c r="M173" s="3"/>
      <c r="N173" s="3"/>
      <c r="O173" s="3"/>
    </row>
    <row r="174" spans="2:15" x14ac:dyDescent="0.25">
      <c r="B174" s="3"/>
      <c r="C174" s="3"/>
      <c r="D174" s="3"/>
      <c r="E174" s="3"/>
      <c r="F174" s="3"/>
      <c r="G174" s="35"/>
      <c r="H174" s="3"/>
      <c r="I174" s="3"/>
      <c r="J174" s="3"/>
      <c r="K174" s="3"/>
      <c r="L174" s="3"/>
      <c r="M174" s="3"/>
      <c r="N174" s="3"/>
      <c r="O174" s="3"/>
    </row>
  </sheetData>
  <sheetProtection insertRows="0"/>
  <protectedRanges>
    <protectedRange sqref="F22:H73" name="Bereich1"/>
  </protectedRanges>
  <mergeCells count="26">
    <mergeCell ref="C108:D108"/>
    <mergeCell ref="F108:I108"/>
    <mergeCell ref="C107:D107"/>
    <mergeCell ref="F107:I107"/>
    <mergeCell ref="C103:D103"/>
    <mergeCell ref="F104:I104"/>
    <mergeCell ref="C105:D105"/>
    <mergeCell ref="F105:I105"/>
    <mergeCell ref="C106:D106"/>
    <mergeCell ref="F106:I106"/>
    <mergeCell ref="F103:I103"/>
    <mergeCell ref="C104:D104"/>
    <mergeCell ref="B115:I115"/>
    <mergeCell ref="C109:D109"/>
    <mergeCell ref="F109:I109"/>
    <mergeCell ref="C112:D112"/>
    <mergeCell ref="F112:I112"/>
    <mergeCell ref="C56:D56"/>
    <mergeCell ref="F102:I102"/>
    <mergeCell ref="C93:D93"/>
    <mergeCell ref="F93:I93"/>
    <mergeCell ref="C100:D100"/>
    <mergeCell ref="F100:I100"/>
    <mergeCell ref="C101:D101"/>
    <mergeCell ref="F101:I101"/>
    <mergeCell ref="C102:D102"/>
  </mergeCells>
  <phoneticPr fontId="3" type="noConversion"/>
  <hyperlinks>
    <hyperlink ref="J23" r:id="rId1" xr:uid="{00000000-0004-0000-0100-000000000000}"/>
    <hyperlink ref="J24" r:id="rId2" xr:uid="{00000000-0004-0000-0100-000001000000}"/>
    <hyperlink ref="J25" r:id="rId3" xr:uid="{00000000-0004-0000-0100-000002000000}"/>
    <hyperlink ref="J26" r:id="rId4" xr:uid="{00000000-0004-0000-0100-000003000000}"/>
    <hyperlink ref="J29" r:id="rId5" xr:uid="{00000000-0004-0000-0100-000004000000}"/>
    <hyperlink ref="J30" r:id="rId6" xr:uid="{00000000-0004-0000-0100-000005000000}"/>
    <hyperlink ref="J33" r:id="rId7" xr:uid="{00000000-0004-0000-0100-000006000000}"/>
    <hyperlink ref="J34" r:id="rId8" xr:uid="{00000000-0004-0000-0100-000007000000}"/>
    <hyperlink ref="J40" r:id="rId9" xr:uid="{00000000-0004-0000-0100-000008000000}"/>
    <hyperlink ref="J41" r:id="rId10" xr:uid="{00000000-0004-0000-0100-000009000000}"/>
    <hyperlink ref="J43" r:id="rId11" xr:uid="{00000000-0004-0000-0100-00000A000000}"/>
    <hyperlink ref="J42" r:id="rId12" xr:uid="{00000000-0004-0000-0100-00000B000000}"/>
    <hyperlink ref="J53" r:id="rId13" xr:uid="{00000000-0004-0000-0100-00000C000000}"/>
    <hyperlink ref="J54" r:id="rId14" xr:uid="{00000000-0004-0000-0100-00000D000000}"/>
    <hyperlink ref="J55" r:id="rId15" xr:uid="{00000000-0004-0000-0100-00000E000000}"/>
    <hyperlink ref="J58" r:id="rId16" xr:uid="{00000000-0004-0000-0100-00000F000000}"/>
    <hyperlink ref="J59" r:id="rId17" xr:uid="{00000000-0004-0000-0100-000010000000}"/>
    <hyperlink ref="J60" r:id="rId18" xr:uid="{00000000-0004-0000-0100-000011000000}"/>
    <hyperlink ref="J61" r:id="rId19" xr:uid="{00000000-0004-0000-0100-000012000000}"/>
    <hyperlink ref="J62" r:id="rId20" xr:uid="{00000000-0004-0000-0100-000013000000}"/>
    <hyperlink ref="J45" r:id="rId21" xr:uid="{00000000-0004-0000-0100-000014000000}"/>
    <hyperlink ref="J46" r:id="rId22" xr:uid="{00000000-0004-0000-0100-000015000000}"/>
    <hyperlink ref="J64" r:id="rId23" xr:uid="{00000000-0004-0000-0100-000016000000}"/>
    <hyperlink ref="B20" r:id="rId24" xr:uid="{00000000-0004-0000-0100-000017000000}"/>
    <hyperlink ref="B37" r:id="rId25" xr:uid="{00000000-0004-0000-0100-000018000000}"/>
    <hyperlink ref="J63" r:id="rId26" xr:uid="{00000000-0004-0000-0100-000019000000}"/>
    <hyperlink ref="B79" location="'2. GuV'!A1" display="&gt;&gt; Hier geht es weiter" xr:uid="{00000000-0004-0000-0100-00001A000000}"/>
  </hyperlinks>
  <pageMargins left="0.78740157480314965" right="0.78740157480314965" top="0.98425196850393704" bottom="0.98425196850393704" header="0.51181102362204722" footer="0.51181102362204722"/>
  <pageSetup paperSize="9" orientation="portrait" r:id="rId27"/>
  <headerFooter scaleWithDoc="0" alignWithMargins="0"/>
  <ignoredErrors>
    <ignoredError sqref="H23:H26" unlockedFormula="1"/>
  </ignoredErrors>
  <drawing r:id="rId2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B2:AS306"/>
  <sheetViews>
    <sheetView zoomScale="70" zoomScaleNormal="70" workbookViewId="0">
      <pane ySplit="10" topLeftCell="A11" activePane="bottomLeft" state="frozen"/>
      <selection pane="bottomLeft" activeCell="E93" sqref="E93"/>
    </sheetView>
  </sheetViews>
  <sheetFormatPr baseColWidth="10" defaultColWidth="11.44140625" defaultRowHeight="13.2" outlineLevelRow="1" x14ac:dyDescent="0.25"/>
  <cols>
    <col min="1" max="2" width="1.77734375" style="2" customWidth="1"/>
    <col min="3" max="3" width="32.5546875" style="2" customWidth="1"/>
    <col min="4" max="4" width="16.44140625" style="2" customWidth="1"/>
    <col min="5" max="5" width="6.77734375" style="2" customWidth="1"/>
    <col min="6" max="41" width="12.77734375" style="2" customWidth="1"/>
    <col min="42" max="16384" width="11.44140625" style="2"/>
  </cols>
  <sheetData>
    <row r="2" spans="2:41" ht="20.399999999999999" x14ac:dyDescent="0.35">
      <c r="B2" s="132" t="s">
        <v>84</v>
      </c>
      <c r="C2" s="1"/>
    </row>
    <row r="4" spans="2:41" s="3" customFormat="1" x14ac:dyDescent="0.25">
      <c r="E4" s="28"/>
      <c r="F4" s="28"/>
      <c r="G4" s="28"/>
      <c r="H4" s="28"/>
      <c r="I4" s="28"/>
      <c r="J4" s="28"/>
      <c r="K4" s="28"/>
    </row>
    <row r="5" spans="2:41" x14ac:dyDescent="0.25">
      <c r="B5" s="4" t="s">
        <v>0</v>
      </c>
      <c r="C5" s="4"/>
      <c r="D5" s="4"/>
      <c r="E5" s="29"/>
      <c r="F5" s="29"/>
      <c r="G5" s="29"/>
      <c r="H5" s="29"/>
      <c r="I5" s="29"/>
      <c r="J5" s="29"/>
      <c r="K5" s="29"/>
    </row>
    <row r="6" spans="2:41" s="3" customFormat="1" x14ac:dyDescent="0.25">
      <c r="E6" s="28"/>
      <c r="F6" s="28"/>
      <c r="G6" s="28"/>
      <c r="H6" s="28"/>
      <c r="I6" s="28"/>
      <c r="J6" s="28"/>
      <c r="K6" s="28"/>
    </row>
    <row r="7" spans="2:41" s="3" customFormat="1" x14ac:dyDescent="0.25">
      <c r="E7" s="30"/>
      <c r="F7" s="67">
        <f ca="1">YEAR(D9)</f>
        <v>2019</v>
      </c>
      <c r="G7" s="68">
        <f ca="1">MONTH(D9)</f>
        <v>3</v>
      </c>
      <c r="H7" s="67">
        <v>1</v>
      </c>
      <c r="I7" s="67"/>
      <c r="J7" s="28"/>
      <c r="K7" s="28"/>
    </row>
    <row r="8" spans="2:41" s="3" customFormat="1" x14ac:dyDescent="0.25">
      <c r="B8" s="133"/>
      <c r="D8" s="253"/>
      <c r="E8" s="30"/>
      <c r="F8" s="67"/>
      <c r="G8" s="68"/>
      <c r="H8" s="67"/>
      <c r="I8" s="67"/>
      <c r="J8" s="28"/>
      <c r="K8" s="28"/>
    </row>
    <row r="9" spans="2:41" s="6" customFormat="1" x14ac:dyDescent="0.25">
      <c r="B9" s="255" t="s">
        <v>117</v>
      </c>
      <c r="C9" s="3"/>
      <c r="D9" s="111">
        <f ca="1">TODAY()</f>
        <v>43529</v>
      </c>
      <c r="E9" s="254"/>
      <c r="F9" s="256">
        <f ca="1">F90</f>
        <v>43525</v>
      </c>
      <c r="G9" s="256">
        <f t="shared" ref="G9:AO9" ca="1" si="0">G90</f>
        <v>43556</v>
      </c>
      <c r="H9" s="256">
        <f t="shared" ca="1" si="0"/>
        <v>43586</v>
      </c>
      <c r="I9" s="256">
        <f t="shared" ca="1" si="0"/>
        <v>43617</v>
      </c>
      <c r="J9" s="256">
        <f t="shared" ca="1" si="0"/>
        <v>43647</v>
      </c>
      <c r="K9" s="256">
        <f t="shared" ca="1" si="0"/>
        <v>43678</v>
      </c>
      <c r="L9" s="256">
        <f t="shared" ca="1" si="0"/>
        <v>43709</v>
      </c>
      <c r="M9" s="256">
        <f t="shared" ca="1" si="0"/>
        <v>43739</v>
      </c>
      <c r="N9" s="256">
        <f t="shared" ca="1" si="0"/>
        <v>43770</v>
      </c>
      <c r="O9" s="256">
        <f t="shared" ca="1" si="0"/>
        <v>43800</v>
      </c>
      <c r="P9" s="256">
        <f t="shared" ca="1" si="0"/>
        <v>43831</v>
      </c>
      <c r="Q9" s="256">
        <f t="shared" ca="1" si="0"/>
        <v>43862</v>
      </c>
      <c r="R9" s="256">
        <f t="shared" ca="1" si="0"/>
        <v>43891</v>
      </c>
      <c r="S9" s="256">
        <f t="shared" ca="1" si="0"/>
        <v>43922</v>
      </c>
      <c r="T9" s="256">
        <f t="shared" ca="1" si="0"/>
        <v>43952</v>
      </c>
      <c r="U9" s="256">
        <f t="shared" ca="1" si="0"/>
        <v>43983</v>
      </c>
      <c r="V9" s="256">
        <f t="shared" ca="1" si="0"/>
        <v>44013</v>
      </c>
      <c r="W9" s="256">
        <f t="shared" ca="1" si="0"/>
        <v>44044</v>
      </c>
      <c r="X9" s="256">
        <f t="shared" ca="1" si="0"/>
        <v>44075</v>
      </c>
      <c r="Y9" s="256">
        <f t="shared" ca="1" si="0"/>
        <v>44105</v>
      </c>
      <c r="Z9" s="256">
        <f t="shared" ca="1" si="0"/>
        <v>44136</v>
      </c>
      <c r="AA9" s="256">
        <f t="shared" ca="1" si="0"/>
        <v>44166</v>
      </c>
      <c r="AB9" s="256">
        <f t="shared" ca="1" si="0"/>
        <v>44197</v>
      </c>
      <c r="AC9" s="256">
        <f t="shared" ca="1" si="0"/>
        <v>44228</v>
      </c>
      <c r="AD9" s="256">
        <f t="shared" ca="1" si="0"/>
        <v>44256</v>
      </c>
      <c r="AE9" s="256">
        <f t="shared" ca="1" si="0"/>
        <v>44287</v>
      </c>
      <c r="AF9" s="256">
        <f t="shared" ca="1" si="0"/>
        <v>44317</v>
      </c>
      <c r="AG9" s="256">
        <f t="shared" ca="1" si="0"/>
        <v>44348</v>
      </c>
      <c r="AH9" s="256">
        <f t="shared" ca="1" si="0"/>
        <v>44378</v>
      </c>
      <c r="AI9" s="256">
        <f t="shared" ca="1" si="0"/>
        <v>44409</v>
      </c>
      <c r="AJ9" s="256">
        <f t="shared" ca="1" si="0"/>
        <v>44440</v>
      </c>
      <c r="AK9" s="256">
        <f t="shared" ca="1" si="0"/>
        <v>44470</v>
      </c>
      <c r="AL9" s="256">
        <f t="shared" ca="1" si="0"/>
        <v>44501</v>
      </c>
      <c r="AM9" s="256">
        <f t="shared" ca="1" si="0"/>
        <v>44531</v>
      </c>
      <c r="AN9" s="256">
        <f t="shared" ca="1" si="0"/>
        <v>44562</v>
      </c>
      <c r="AO9" s="256">
        <f t="shared" ca="1" si="0"/>
        <v>44593</v>
      </c>
    </row>
    <row r="10" spans="2:41" s="3" customFormat="1" ht="4.5" customHeight="1" x14ac:dyDescent="0.25">
      <c r="C10" s="93"/>
      <c r="D10" s="14"/>
      <c r="E10" s="31"/>
      <c r="F10" s="28"/>
      <c r="G10" s="28"/>
      <c r="H10" s="28"/>
      <c r="I10" s="28"/>
      <c r="J10" s="28"/>
      <c r="K10" s="28"/>
    </row>
    <row r="11" spans="2:41" s="3" customFormat="1" x14ac:dyDescent="0.25">
      <c r="B11" s="5"/>
      <c r="C11" s="5"/>
      <c r="E11" s="28"/>
      <c r="F11" s="28"/>
      <c r="G11" s="28"/>
      <c r="H11" s="28"/>
      <c r="I11" s="28"/>
      <c r="J11" s="28"/>
      <c r="K11" s="28"/>
    </row>
    <row r="12" spans="2:41" s="3" customFormat="1" x14ac:dyDescent="0.25">
      <c r="B12" s="5"/>
      <c r="C12" s="5"/>
      <c r="E12" s="28"/>
      <c r="F12" s="28"/>
      <c r="G12" s="28"/>
      <c r="H12" s="28"/>
      <c r="I12" s="28"/>
      <c r="J12" s="28"/>
      <c r="K12" s="28"/>
    </row>
    <row r="14" spans="2:41" ht="15" x14ac:dyDescent="0.25">
      <c r="B14" s="73" t="s">
        <v>93</v>
      </c>
    </row>
    <row r="15" spans="2:41" ht="3.75" customHeight="1" x14ac:dyDescent="0.25">
      <c r="B15" s="21"/>
    </row>
    <row r="16" spans="2:41" x14ac:dyDescent="0.25">
      <c r="B16" s="21" t="s">
        <v>95</v>
      </c>
    </row>
    <row r="17" spans="2:41" x14ac:dyDescent="0.25">
      <c r="B17" s="21" t="s">
        <v>312</v>
      </c>
    </row>
    <row r="18" spans="2:41" x14ac:dyDescent="0.25">
      <c r="B18" s="2" t="s">
        <v>94</v>
      </c>
    </row>
    <row r="19" spans="2:41" x14ac:dyDescent="0.25">
      <c r="B19" s="21" t="s">
        <v>313</v>
      </c>
    </row>
    <row r="22" spans="2:41" s="3" customFormat="1" x14ac:dyDescent="0.25">
      <c r="C22" s="5"/>
      <c r="D22" s="14"/>
      <c r="E22" s="14"/>
      <c r="F22" s="14"/>
    </row>
    <row r="23" spans="2:41" s="3" customFormat="1" x14ac:dyDescent="0.25">
      <c r="C23" s="5"/>
    </row>
    <row r="24" spans="2:41" s="84" customFormat="1" ht="17.399999999999999" x14ac:dyDescent="0.3">
      <c r="B24" s="86" t="s">
        <v>248</v>
      </c>
      <c r="C24" s="83"/>
    </row>
    <row r="25" spans="2:41" s="3" customFormat="1" ht="4.5" customHeight="1" x14ac:dyDescent="0.25">
      <c r="B25" s="6"/>
      <c r="C25" s="5"/>
    </row>
    <row r="26" spans="2:41" s="3" customFormat="1" x14ac:dyDescent="0.25">
      <c r="B26" s="6"/>
      <c r="F26" s="67">
        <f t="shared" ref="F26:AO26" ca="1" si="1">YEAR(F30)</f>
        <v>2019</v>
      </c>
      <c r="G26" s="67">
        <f t="shared" ca="1" si="1"/>
        <v>2019</v>
      </c>
      <c r="H26" s="67">
        <f t="shared" ca="1" si="1"/>
        <v>2019</v>
      </c>
      <c r="I26" s="67">
        <f t="shared" ca="1" si="1"/>
        <v>2019</v>
      </c>
      <c r="J26" s="67">
        <f t="shared" ca="1" si="1"/>
        <v>2019</v>
      </c>
      <c r="K26" s="67">
        <f t="shared" ca="1" si="1"/>
        <v>2019</v>
      </c>
      <c r="L26" s="67">
        <f t="shared" ca="1" si="1"/>
        <v>2019</v>
      </c>
      <c r="M26" s="67">
        <f t="shared" ca="1" si="1"/>
        <v>2019</v>
      </c>
      <c r="N26" s="67">
        <f t="shared" ca="1" si="1"/>
        <v>2019</v>
      </c>
      <c r="O26" s="67">
        <f t="shared" ca="1" si="1"/>
        <v>2019</v>
      </c>
      <c r="P26" s="67">
        <f t="shared" ca="1" si="1"/>
        <v>2020</v>
      </c>
      <c r="Q26" s="67">
        <f t="shared" ca="1" si="1"/>
        <v>2020</v>
      </c>
      <c r="R26" s="67">
        <f t="shared" ca="1" si="1"/>
        <v>2020</v>
      </c>
      <c r="S26" s="67">
        <f t="shared" ca="1" si="1"/>
        <v>2020</v>
      </c>
      <c r="T26" s="67">
        <f t="shared" ca="1" si="1"/>
        <v>2020</v>
      </c>
      <c r="U26" s="67">
        <f t="shared" ca="1" si="1"/>
        <v>2020</v>
      </c>
      <c r="V26" s="67">
        <f t="shared" ca="1" si="1"/>
        <v>2020</v>
      </c>
      <c r="W26" s="67">
        <f t="shared" ca="1" si="1"/>
        <v>2020</v>
      </c>
      <c r="X26" s="67">
        <f t="shared" ca="1" si="1"/>
        <v>2020</v>
      </c>
      <c r="Y26" s="67">
        <f t="shared" ca="1" si="1"/>
        <v>2020</v>
      </c>
      <c r="Z26" s="67">
        <f t="shared" ca="1" si="1"/>
        <v>2020</v>
      </c>
      <c r="AA26" s="67">
        <f t="shared" ca="1" si="1"/>
        <v>2020</v>
      </c>
      <c r="AB26" s="67">
        <f t="shared" ca="1" si="1"/>
        <v>2021</v>
      </c>
      <c r="AC26" s="67">
        <f t="shared" ca="1" si="1"/>
        <v>2021</v>
      </c>
      <c r="AD26" s="67">
        <f t="shared" ca="1" si="1"/>
        <v>2021</v>
      </c>
      <c r="AE26" s="67">
        <f t="shared" ca="1" si="1"/>
        <v>2021</v>
      </c>
      <c r="AF26" s="67">
        <f t="shared" ca="1" si="1"/>
        <v>2021</v>
      </c>
      <c r="AG26" s="67">
        <f t="shared" ca="1" si="1"/>
        <v>2021</v>
      </c>
      <c r="AH26" s="67">
        <f t="shared" ca="1" si="1"/>
        <v>2021</v>
      </c>
      <c r="AI26" s="67">
        <f t="shared" ca="1" si="1"/>
        <v>2021</v>
      </c>
      <c r="AJ26" s="67">
        <f t="shared" ca="1" si="1"/>
        <v>2021</v>
      </c>
      <c r="AK26" s="67">
        <f t="shared" ca="1" si="1"/>
        <v>2021</v>
      </c>
      <c r="AL26" s="67">
        <f t="shared" ca="1" si="1"/>
        <v>2021</v>
      </c>
      <c r="AM26" s="67">
        <f t="shared" ca="1" si="1"/>
        <v>2021</v>
      </c>
      <c r="AN26" s="67">
        <f t="shared" ca="1" si="1"/>
        <v>2022</v>
      </c>
      <c r="AO26" s="67">
        <f t="shared" ca="1" si="1"/>
        <v>2022</v>
      </c>
    </row>
    <row r="27" spans="2:41" s="3" customFormat="1" x14ac:dyDescent="0.25">
      <c r="B27" s="6" t="s">
        <v>239</v>
      </c>
      <c r="C27" s="6"/>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row>
    <row r="28" spans="2:41" s="3" customFormat="1" hidden="1" outlineLevel="1" x14ac:dyDescent="0.25">
      <c r="B28" s="6"/>
      <c r="C28" s="6"/>
      <c r="F28" s="67">
        <v>1</v>
      </c>
      <c r="G28" s="67">
        <v>1</v>
      </c>
      <c r="H28" s="67">
        <v>1</v>
      </c>
      <c r="I28" s="67">
        <v>1</v>
      </c>
      <c r="J28" s="67">
        <v>1</v>
      </c>
      <c r="K28" s="67">
        <v>1</v>
      </c>
      <c r="L28" s="67">
        <v>1</v>
      </c>
      <c r="M28" s="67">
        <v>1</v>
      </c>
      <c r="N28" s="67">
        <v>1</v>
      </c>
      <c r="O28" s="67">
        <v>1</v>
      </c>
      <c r="P28" s="67">
        <v>1</v>
      </c>
      <c r="Q28" s="67">
        <v>1</v>
      </c>
      <c r="R28" s="67">
        <v>1</v>
      </c>
      <c r="S28" s="67">
        <v>1</v>
      </c>
      <c r="T28" s="67">
        <v>1</v>
      </c>
      <c r="U28" s="67">
        <v>1</v>
      </c>
      <c r="V28" s="67">
        <v>1</v>
      </c>
      <c r="W28" s="67">
        <v>1</v>
      </c>
      <c r="X28" s="67">
        <v>1</v>
      </c>
      <c r="Y28" s="67">
        <v>1</v>
      </c>
      <c r="Z28" s="67">
        <v>1</v>
      </c>
      <c r="AA28" s="67">
        <v>1</v>
      </c>
      <c r="AB28" s="67">
        <v>1</v>
      </c>
      <c r="AC28" s="67">
        <v>1</v>
      </c>
      <c r="AD28" s="67">
        <v>1</v>
      </c>
      <c r="AE28" s="67">
        <v>1</v>
      </c>
      <c r="AF28" s="67">
        <v>1</v>
      </c>
      <c r="AG28" s="67">
        <v>1</v>
      </c>
      <c r="AH28" s="67">
        <v>1</v>
      </c>
      <c r="AI28" s="67">
        <v>1</v>
      </c>
      <c r="AJ28" s="67">
        <v>1</v>
      </c>
      <c r="AK28" s="67">
        <v>1</v>
      </c>
      <c r="AL28" s="67">
        <v>1</v>
      </c>
      <c r="AM28" s="67">
        <v>1</v>
      </c>
      <c r="AN28" s="67">
        <v>1</v>
      </c>
      <c r="AO28" s="67">
        <v>1</v>
      </c>
    </row>
    <row r="29" spans="2:41" s="3" customFormat="1" ht="6.75" hidden="1" customHeight="1" outlineLevel="1" x14ac:dyDescent="0.25">
      <c r="B29" s="7"/>
      <c r="C29" s="7"/>
    </row>
    <row r="30" spans="2:41" s="3" customFormat="1" ht="15" hidden="1" outlineLevel="1" x14ac:dyDescent="0.25">
      <c r="B30" s="248" t="s">
        <v>241</v>
      </c>
      <c r="C30" s="249"/>
      <c r="D30" s="250"/>
      <c r="E30" s="250"/>
      <c r="F30" s="250">
        <f ca="1">DATE(F7,G7,H7)</f>
        <v>43525</v>
      </c>
      <c r="G30" s="250">
        <f ca="1">DATE(YEAR(F30),MONTH(F30)+$H$7,DAY(F30))</f>
        <v>43556</v>
      </c>
      <c r="H30" s="250">
        <f ca="1">DATE(YEAR(G30),MONTH(G30)+$H$7,DAY(G30))</f>
        <v>43586</v>
      </c>
      <c r="I30" s="250">
        <f t="shared" ref="I30:AO30" ca="1" si="2">DATE(YEAR(H30),MONTH(H30)+$H$7,DAY(H30))</f>
        <v>43617</v>
      </c>
      <c r="J30" s="250">
        <f t="shared" ca="1" si="2"/>
        <v>43647</v>
      </c>
      <c r="K30" s="250">
        <f t="shared" ca="1" si="2"/>
        <v>43678</v>
      </c>
      <c r="L30" s="250">
        <f t="shared" ca="1" si="2"/>
        <v>43709</v>
      </c>
      <c r="M30" s="250">
        <f t="shared" ca="1" si="2"/>
        <v>43739</v>
      </c>
      <c r="N30" s="250">
        <f t="shared" ca="1" si="2"/>
        <v>43770</v>
      </c>
      <c r="O30" s="250">
        <f t="shared" ca="1" si="2"/>
        <v>43800</v>
      </c>
      <c r="P30" s="250">
        <f t="shared" ca="1" si="2"/>
        <v>43831</v>
      </c>
      <c r="Q30" s="250">
        <f t="shared" ca="1" si="2"/>
        <v>43862</v>
      </c>
      <c r="R30" s="250">
        <f t="shared" ca="1" si="2"/>
        <v>43891</v>
      </c>
      <c r="S30" s="250">
        <f t="shared" ca="1" si="2"/>
        <v>43922</v>
      </c>
      <c r="T30" s="250">
        <f t="shared" ca="1" si="2"/>
        <v>43952</v>
      </c>
      <c r="U30" s="250">
        <f t="shared" ca="1" si="2"/>
        <v>43983</v>
      </c>
      <c r="V30" s="250">
        <f t="shared" ca="1" si="2"/>
        <v>44013</v>
      </c>
      <c r="W30" s="250">
        <f t="shared" ca="1" si="2"/>
        <v>44044</v>
      </c>
      <c r="X30" s="250">
        <f t="shared" ca="1" si="2"/>
        <v>44075</v>
      </c>
      <c r="Y30" s="250">
        <f t="shared" ca="1" si="2"/>
        <v>44105</v>
      </c>
      <c r="Z30" s="250">
        <f t="shared" ca="1" si="2"/>
        <v>44136</v>
      </c>
      <c r="AA30" s="250">
        <f t="shared" ca="1" si="2"/>
        <v>44166</v>
      </c>
      <c r="AB30" s="250">
        <f t="shared" ca="1" si="2"/>
        <v>44197</v>
      </c>
      <c r="AC30" s="250">
        <f t="shared" ca="1" si="2"/>
        <v>44228</v>
      </c>
      <c r="AD30" s="250">
        <f t="shared" ca="1" si="2"/>
        <v>44256</v>
      </c>
      <c r="AE30" s="250">
        <f t="shared" ca="1" si="2"/>
        <v>44287</v>
      </c>
      <c r="AF30" s="250">
        <f t="shared" ca="1" si="2"/>
        <v>44317</v>
      </c>
      <c r="AG30" s="250">
        <f t="shared" ca="1" si="2"/>
        <v>44348</v>
      </c>
      <c r="AH30" s="250">
        <f t="shared" ca="1" si="2"/>
        <v>44378</v>
      </c>
      <c r="AI30" s="250">
        <f t="shared" ca="1" si="2"/>
        <v>44409</v>
      </c>
      <c r="AJ30" s="250">
        <f t="shared" ca="1" si="2"/>
        <v>44440</v>
      </c>
      <c r="AK30" s="250">
        <f t="shared" ca="1" si="2"/>
        <v>44470</v>
      </c>
      <c r="AL30" s="250">
        <f t="shared" ca="1" si="2"/>
        <v>44501</v>
      </c>
      <c r="AM30" s="250">
        <f t="shared" ca="1" si="2"/>
        <v>44531</v>
      </c>
      <c r="AN30" s="250">
        <f t="shared" ca="1" si="2"/>
        <v>44562</v>
      </c>
      <c r="AO30" s="250">
        <f t="shared" ca="1" si="2"/>
        <v>44593</v>
      </c>
    </row>
    <row r="31" spans="2:41" s="3" customFormat="1" hidden="1" outlineLevel="1" x14ac:dyDescent="0.25">
      <c r="B31" s="6"/>
      <c r="C31" s="6"/>
      <c r="D31" s="8"/>
      <c r="E31" s="8"/>
      <c r="F31" s="15"/>
      <c r="G31" s="8"/>
      <c r="H31" s="8"/>
      <c r="I31" s="8"/>
      <c r="J31" s="8"/>
      <c r="K31" s="8"/>
      <c r="L31" s="8"/>
      <c r="M31" s="8"/>
      <c r="N31" s="8"/>
      <c r="O31" s="8"/>
      <c r="P31" s="8"/>
      <c r="Q31" s="8"/>
      <c r="R31" s="8"/>
      <c r="S31" s="8"/>
      <c r="T31" s="8"/>
      <c r="U31" s="8"/>
      <c r="V31" s="8"/>
      <c r="W31" s="8"/>
      <c r="X31" s="8"/>
      <c r="Y31" s="8"/>
      <c r="Z31" s="8"/>
      <c r="AA31" s="8"/>
      <c r="AB31" s="8"/>
    </row>
    <row r="32" spans="2:41" s="3" customFormat="1" hidden="1" outlineLevel="1" x14ac:dyDescent="0.25">
      <c r="B32" s="6" t="s">
        <v>228</v>
      </c>
      <c r="C32" s="6"/>
      <c r="D32" s="8"/>
      <c r="E32" s="8"/>
      <c r="F32" s="8"/>
      <c r="G32" s="8"/>
      <c r="H32" s="8"/>
      <c r="I32" s="8"/>
      <c r="J32" s="8"/>
      <c r="K32" s="8"/>
      <c r="L32" s="8"/>
      <c r="M32" s="8"/>
      <c r="N32" s="8"/>
      <c r="O32" s="8"/>
      <c r="P32" s="8"/>
      <c r="Q32" s="8"/>
      <c r="R32" s="8"/>
      <c r="S32" s="8"/>
      <c r="T32" s="8"/>
      <c r="U32" s="8"/>
      <c r="V32" s="8"/>
      <c r="W32" s="8"/>
      <c r="X32" s="8"/>
      <c r="Y32" s="8"/>
      <c r="Z32" s="8"/>
      <c r="AA32" s="8"/>
      <c r="AB32" s="8"/>
    </row>
    <row r="33" spans="2:45" s="3" customFormat="1" ht="3.75" hidden="1" customHeight="1" outlineLevel="1" x14ac:dyDescent="0.25">
      <c r="B33" s="6"/>
      <c r="C33" s="6"/>
      <c r="D33" s="8"/>
      <c r="E33" s="8"/>
      <c r="F33" s="8"/>
      <c r="G33" s="8"/>
      <c r="H33" s="8"/>
      <c r="I33" s="8"/>
      <c r="J33" s="8"/>
      <c r="K33" s="8"/>
      <c r="L33" s="8"/>
      <c r="M33" s="8"/>
      <c r="N33" s="8"/>
      <c r="O33" s="8"/>
      <c r="P33" s="8"/>
      <c r="Q33" s="8"/>
      <c r="R33" s="8"/>
      <c r="S33" s="8"/>
      <c r="T33" s="8"/>
      <c r="U33" s="8"/>
      <c r="V33" s="8"/>
      <c r="W33" s="8"/>
      <c r="X33" s="8"/>
      <c r="Y33" s="8"/>
      <c r="Z33" s="8"/>
      <c r="AA33" s="8"/>
      <c r="AB33" s="8"/>
    </row>
    <row r="34" spans="2:45" s="3" customFormat="1" hidden="1" outlineLevel="1" x14ac:dyDescent="0.25">
      <c r="C34" s="39" t="s">
        <v>88</v>
      </c>
      <c r="D34" s="3" t="s">
        <v>86</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2:45" s="3" customFormat="1" hidden="1" outlineLevel="1" x14ac:dyDescent="0.25">
      <c r="D35" s="3" t="s">
        <v>6</v>
      </c>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2"/>
      <c r="AQ35" s="12"/>
      <c r="AR35" s="12"/>
      <c r="AS35" s="12"/>
    </row>
    <row r="36" spans="2:45" s="3" customFormat="1" hidden="1" outlineLevel="1" x14ac:dyDescent="0.25">
      <c r="D36" s="6" t="s">
        <v>1</v>
      </c>
      <c r="E36" s="6"/>
      <c r="F36" s="12">
        <f>IF(ISNUMBER(F34*F35),F34*F35,"")</f>
        <v>0</v>
      </c>
      <c r="G36" s="12">
        <f t="shared" ref="G36:AO36" si="3">IF(ISNUMBER(G34*G35),G34*G35,"")</f>
        <v>0</v>
      </c>
      <c r="H36" s="12">
        <f>IF(ISNUMBER(H34*H35),H34*H35,"")</f>
        <v>0</v>
      </c>
      <c r="I36" s="12">
        <f t="shared" si="3"/>
        <v>0</v>
      </c>
      <c r="J36" s="12">
        <f t="shared" si="3"/>
        <v>0</v>
      </c>
      <c r="K36" s="12">
        <f t="shared" si="3"/>
        <v>0</v>
      </c>
      <c r="L36" s="12">
        <f t="shared" si="3"/>
        <v>0</v>
      </c>
      <c r="M36" s="12">
        <f t="shared" si="3"/>
        <v>0</v>
      </c>
      <c r="N36" s="12">
        <f t="shared" si="3"/>
        <v>0</v>
      </c>
      <c r="O36" s="12">
        <f t="shared" si="3"/>
        <v>0</v>
      </c>
      <c r="P36" s="12">
        <f t="shared" si="3"/>
        <v>0</v>
      </c>
      <c r="Q36" s="12">
        <f t="shared" si="3"/>
        <v>0</v>
      </c>
      <c r="R36" s="12">
        <f t="shared" si="3"/>
        <v>0</v>
      </c>
      <c r="S36" s="12">
        <f t="shared" si="3"/>
        <v>0</v>
      </c>
      <c r="T36" s="12">
        <f t="shared" si="3"/>
        <v>0</v>
      </c>
      <c r="U36" s="12">
        <f t="shared" si="3"/>
        <v>0</v>
      </c>
      <c r="V36" s="12">
        <f t="shared" si="3"/>
        <v>0</v>
      </c>
      <c r="W36" s="12">
        <f t="shared" si="3"/>
        <v>0</v>
      </c>
      <c r="X36" s="12">
        <f t="shared" si="3"/>
        <v>0</v>
      </c>
      <c r="Y36" s="12">
        <f t="shared" si="3"/>
        <v>0</v>
      </c>
      <c r="Z36" s="12">
        <f t="shared" si="3"/>
        <v>0</v>
      </c>
      <c r="AA36" s="12">
        <f t="shared" si="3"/>
        <v>0</v>
      </c>
      <c r="AB36" s="12">
        <f t="shared" si="3"/>
        <v>0</v>
      </c>
      <c r="AC36" s="12">
        <f t="shared" si="3"/>
        <v>0</v>
      </c>
      <c r="AD36" s="12">
        <f t="shared" si="3"/>
        <v>0</v>
      </c>
      <c r="AE36" s="12">
        <f t="shared" si="3"/>
        <v>0</v>
      </c>
      <c r="AF36" s="12">
        <f t="shared" si="3"/>
        <v>0</v>
      </c>
      <c r="AG36" s="12">
        <f t="shared" si="3"/>
        <v>0</v>
      </c>
      <c r="AH36" s="12">
        <f t="shared" si="3"/>
        <v>0</v>
      </c>
      <c r="AI36" s="12">
        <f t="shared" si="3"/>
        <v>0</v>
      </c>
      <c r="AJ36" s="12">
        <f t="shared" si="3"/>
        <v>0</v>
      </c>
      <c r="AK36" s="12">
        <f t="shared" si="3"/>
        <v>0</v>
      </c>
      <c r="AL36" s="12">
        <f t="shared" si="3"/>
        <v>0</v>
      </c>
      <c r="AM36" s="12">
        <f t="shared" si="3"/>
        <v>0</v>
      </c>
      <c r="AN36" s="12">
        <f t="shared" si="3"/>
        <v>0</v>
      </c>
      <c r="AO36" s="12">
        <f t="shared" si="3"/>
        <v>0</v>
      </c>
      <c r="AP36" s="12"/>
      <c r="AQ36" s="12"/>
      <c r="AR36" s="12"/>
      <c r="AS36" s="12"/>
    </row>
    <row r="37" spans="2:45" s="3" customFormat="1" hidden="1" outlineLevel="1" x14ac:dyDescent="0.25">
      <c r="I37" s="8"/>
      <c r="K37" s="11"/>
      <c r="P37" s="11"/>
    </row>
    <row r="38" spans="2:45" s="3" customFormat="1" hidden="1" outlineLevel="1" x14ac:dyDescent="0.25">
      <c r="C38" s="39" t="s">
        <v>87</v>
      </c>
      <c r="D38" s="3" t="s">
        <v>86</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row>
    <row r="39" spans="2:45" s="3" customFormat="1" hidden="1" outlineLevel="1" x14ac:dyDescent="0.25">
      <c r="D39" s="3" t="s">
        <v>6</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2"/>
      <c r="AQ39" s="12"/>
      <c r="AR39" s="12"/>
      <c r="AS39" s="12"/>
    </row>
    <row r="40" spans="2:45" s="3" customFormat="1" hidden="1" outlineLevel="1" x14ac:dyDescent="0.25">
      <c r="D40" s="6" t="s">
        <v>1</v>
      </c>
      <c r="E40" s="6"/>
      <c r="F40" s="12">
        <f t="shared" ref="F40:AO40" si="4">IF(ISNUMBER(F38*F39),F38*F39,"")</f>
        <v>0</v>
      </c>
      <c r="G40" s="12">
        <f t="shared" si="4"/>
        <v>0</v>
      </c>
      <c r="H40" s="12">
        <f t="shared" si="4"/>
        <v>0</v>
      </c>
      <c r="I40" s="12">
        <f t="shared" si="4"/>
        <v>0</v>
      </c>
      <c r="J40" s="12">
        <f t="shared" si="4"/>
        <v>0</v>
      </c>
      <c r="K40" s="12">
        <f t="shared" si="4"/>
        <v>0</v>
      </c>
      <c r="L40" s="12">
        <f t="shared" si="4"/>
        <v>0</v>
      </c>
      <c r="M40" s="12">
        <f t="shared" si="4"/>
        <v>0</v>
      </c>
      <c r="N40" s="12">
        <f t="shared" si="4"/>
        <v>0</v>
      </c>
      <c r="O40" s="12">
        <f t="shared" si="4"/>
        <v>0</v>
      </c>
      <c r="P40" s="12">
        <f t="shared" si="4"/>
        <v>0</v>
      </c>
      <c r="Q40" s="12">
        <f t="shared" si="4"/>
        <v>0</v>
      </c>
      <c r="R40" s="12">
        <f t="shared" si="4"/>
        <v>0</v>
      </c>
      <c r="S40" s="12">
        <f t="shared" si="4"/>
        <v>0</v>
      </c>
      <c r="T40" s="12">
        <f t="shared" si="4"/>
        <v>0</v>
      </c>
      <c r="U40" s="12">
        <f t="shared" si="4"/>
        <v>0</v>
      </c>
      <c r="V40" s="12">
        <f t="shared" si="4"/>
        <v>0</v>
      </c>
      <c r="W40" s="12">
        <f t="shared" si="4"/>
        <v>0</v>
      </c>
      <c r="X40" s="12">
        <f t="shared" si="4"/>
        <v>0</v>
      </c>
      <c r="Y40" s="12">
        <f t="shared" si="4"/>
        <v>0</v>
      </c>
      <c r="Z40" s="12">
        <f t="shared" si="4"/>
        <v>0</v>
      </c>
      <c r="AA40" s="12">
        <f t="shared" si="4"/>
        <v>0</v>
      </c>
      <c r="AB40" s="12">
        <f t="shared" si="4"/>
        <v>0</v>
      </c>
      <c r="AC40" s="12">
        <f t="shared" si="4"/>
        <v>0</v>
      </c>
      <c r="AD40" s="12">
        <f t="shared" si="4"/>
        <v>0</v>
      </c>
      <c r="AE40" s="12">
        <f t="shared" si="4"/>
        <v>0</v>
      </c>
      <c r="AF40" s="12">
        <f t="shared" si="4"/>
        <v>0</v>
      </c>
      <c r="AG40" s="12">
        <f t="shared" si="4"/>
        <v>0</v>
      </c>
      <c r="AH40" s="12">
        <f t="shared" si="4"/>
        <v>0</v>
      </c>
      <c r="AI40" s="12">
        <f t="shared" si="4"/>
        <v>0</v>
      </c>
      <c r="AJ40" s="12">
        <f t="shared" si="4"/>
        <v>0</v>
      </c>
      <c r="AK40" s="12">
        <f t="shared" si="4"/>
        <v>0</v>
      </c>
      <c r="AL40" s="12">
        <f t="shared" si="4"/>
        <v>0</v>
      </c>
      <c r="AM40" s="12">
        <f t="shared" si="4"/>
        <v>0</v>
      </c>
      <c r="AN40" s="12">
        <f t="shared" si="4"/>
        <v>0</v>
      </c>
      <c r="AO40" s="12">
        <f t="shared" si="4"/>
        <v>0</v>
      </c>
      <c r="AP40" s="12"/>
      <c r="AQ40" s="12"/>
      <c r="AR40" s="12"/>
      <c r="AS40" s="12"/>
    </row>
    <row r="41" spans="2:45" s="3" customFormat="1" hidden="1" outlineLevel="1" x14ac:dyDescent="0.25">
      <c r="I41" s="8"/>
      <c r="K41" s="11"/>
      <c r="P41" s="11"/>
    </row>
    <row r="42" spans="2:45" s="3" customFormat="1" hidden="1" outlineLevel="1" x14ac:dyDescent="0.25">
      <c r="C42" s="39" t="s">
        <v>89</v>
      </c>
      <c r="D42" s="3" t="s">
        <v>86</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row>
    <row r="43" spans="2:45" s="3" customFormat="1" hidden="1" outlineLevel="1" x14ac:dyDescent="0.25">
      <c r="D43" s="3" t="s">
        <v>6</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2"/>
      <c r="AQ43" s="12"/>
      <c r="AR43" s="12"/>
      <c r="AS43" s="12"/>
    </row>
    <row r="44" spans="2:45" s="3" customFormat="1" hidden="1" outlineLevel="1" x14ac:dyDescent="0.25">
      <c r="D44" s="6" t="s">
        <v>1</v>
      </c>
      <c r="E44" s="6"/>
      <c r="F44" s="12">
        <f t="shared" ref="F44:AO44" si="5">IF(ISNUMBER(F42*F43),F42*F43,"")</f>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c r="P44" s="12">
        <f t="shared" si="5"/>
        <v>0</v>
      </c>
      <c r="Q44" s="12">
        <f t="shared" si="5"/>
        <v>0</v>
      </c>
      <c r="R44" s="12">
        <f t="shared" si="5"/>
        <v>0</v>
      </c>
      <c r="S44" s="12">
        <f t="shared" si="5"/>
        <v>0</v>
      </c>
      <c r="T44" s="12">
        <f t="shared" si="5"/>
        <v>0</v>
      </c>
      <c r="U44" s="12">
        <f t="shared" si="5"/>
        <v>0</v>
      </c>
      <c r="V44" s="12">
        <f t="shared" si="5"/>
        <v>0</v>
      </c>
      <c r="W44" s="12">
        <f t="shared" si="5"/>
        <v>0</v>
      </c>
      <c r="X44" s="12">
        <f t="shared" si="5"/>
        <v>0</v>
      </c>
      <c r="Y44" s="12">
        <f t="shared" si="5"/>
        <v>0</v>
      </c>
      <c r="Z44" s="12">
        <f t="shared" si="5"/>
        <v>0</v>
      </c>
      <c r="AA44" s="12">
        <f t="shared" si="5"/>
        <v>0</v>
      </c>
      <c r="AB44" s="12">
        <f t="shared" si="5"/>
        <v>0</v>
      </c>
      <c r="AC44" s="12">
        <f t="shared" si="5"/>
        <v>0</v>
      </c>
      <c r="AD44" s="12">
        <f t="shared" si="5"/>
        <v>0</v>
      </c>
      <c r="AE44" s="12">
        <f t="shared" si="5"/>
        <v>0</v>
      </c>
      <c r="AF44" s="12">
        <f t="shared" si="5"/>
        <v>0</v>
      </c>
      <c r="AG44" s="12">
        <f t="shared" si="5"/>
        <v>0</v>
      </c>
      <c r="AH44" s="12">
        <f t="shared" si="5"/>
        <v>0</v>
      </c>
      <c r="AI44" s="12">
        <f t="shared" si="5"/>
        <v>0</v>
      </c>
      <c r="AJ44" s="12">
        <f t="shared" si="5"/>
        <v>0</v>
      </c>
      <c r="AK44" s="12">
        <f t="shared" si="5"/>
        <v>0</v>
      </c>
      <c r="AL44" s="12">
        <f t="shared" si="5"/>
        <v>0</v>
      </c>
      <c r="AM44" s="12">
        <f t="shared" si="5"/>
        <v>0</v>
      </c>
      <c r="AN44" s="12">
        <f t="shared" si="5"/>
        <v>0</v>
      </c>
      <c r="AO44" s="12">
        <f t="shared" si="5"/>
        <v>0</v>
      </c>
      <c r="AP44" s="12"/>
      <c r="AQ44" s="12"/>
      <c r="AR44" s="12"/>
      <c r="AS44" s="12"/>
    </row>
    <row r="45" spans="2:45" s="3" customFormat="1" hidden="1" outlineLevel="1" x14ac:dyDescent="0.25">
      <c r="C45" s="102"/>
      <c r="I45" s="8"/>
      <c r="K45" s="11"/>
      <c r="P45" s="11"/>
    </row>
    <row r="46" spans="2:45" s="3" customFormat="1" hidden="1" outlineLevel="1" x14ac:dyDescent="0.25">
      <c r="C46" s="39" t="s">
        <v>90</v>
      </c>
      <c r="D46" s="3" t="s">
        <v>86</v>
      </c>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2:45" s="3" customFormat="1" hidden="1" outlineLevel="1" x14ac:dyDescent="0.25">
      <c r="D47" s="3" t="s">
        <v>6</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2"/>
      <c r="AQ47" s="12"/>
      <c r="AR47" s="12"/>
      <c r="AS47" s="12"/>
    </row>
    <row r="48" spans="2:45" s="3" customFormat="1" hidden="1" outlineLevel="1" x14ac:dyDescent="0.25">
      <c r="D48" s="6" t="s">
        <v>1</v>
      </c>
      <c r="E48" s="6"/>
      <c r="F48" s="12">
        <f t="shared" ref="F48:AO48" si="6">IF(ISNUMBER(F46*F47),F46*F47,"")</f>
        <v>0</v>
      </c>
      <c r="G48" s="12">
        <f t="shared" si="6"/>
        <v>0</v>
      </c>
      <c r="H48" s="12">
        <f t="shared" si="6"/>
        <v>0</v>
      </c>
      <c r="I48" s="12">
        <f t="shared" si="6"/>
        <v>0</v>
      </c>
      <c r="J48" s="12">
        <f t="shared" si="6"/>
        <v>0</v>
      </c>
      <c r="K48" s="12">
        <f t="shared" si="6"/>
        <v>0</v>
      </c>
      <c r="L48" s="12">
        <f t="shared" si="6"/>
        <v>0</v>
      </c>
      <c r="M48" s="12">
        <f t="shared" si="6"/>
        <v>0</v>
      </c>
      <c r="N48" s="12">
        <f t="shared" si="6"/>
        <v>0</v>
      </c>
      <c r="O48" s="12">
        <f t="shared" si="6"/>
        <v>0</v>
      </c>
      <c r="P48" s="12">
        <f t="shared" si="6"/>
        <v>0</v>
      </c>
      <c r="Q48" s="12">
        <f t="shared" si="6"/>
        <v>0</v>
      </c>
      <c r="R48" s="12">
        <f t="shared" si="6"/>
        <v>0</v>
      </c>
      <c r="S48" s="12">
        <f t="shared" si="6"/>
        <v>0</v>
      </c>
      <c r="T48" s="12">
        <f t="shared" si="6"/>
        <v>0</v>
      </c>
      <c r="U48" s="12">
        <f t="shared" si="6"/>
        <v>0</v>
      </c>
      <c r="V48" s="12">
        <f t="shared" si="6"/>
        <v>0</v>
      </c>
      <c r="W48" s="12">
        <f t="shared" si="6"/>
        <v>0</v>
      </c>
      <c r="X48" s="12">
        <f t="shared" si="6"/>
        <v>0</v>
      </c>
      <c r="Y48" s="12">
        <f t="shared" si="6"/>
        <v>0</v>
      </c>
      <c r="Z48" s="12">
        <f t="shared" si="6"/>
        <v>0</v>
      </c>
      <c r="AA48" s="12">
        <f t="shared" si="6"/>
        <v>0</v>
      </c>
      <c r="AB48" s="12">
        <f t="shared" si="6"/>
        <v>0</v>
      </c>
      <c r="AC48" s="12">
        <f t="shared" si="6"/>
        <v>0</v>
      </c>
      <c r="AD48" s="12">
        <f t="shared" si="6"/>
        <v>0</v>
      </c>
      <c r="AE48" s="12">
        <f t="shared" si="6"/>
        <v>0</v>
      </c>
      <c r="AF48" s="12">
        <f t="shared" si="6"/>
        <v>0</v>
      </c>
      <c r="AG48" s="12">
        <f t="shared" si="6"/>
        <v>0</v>
      </c>
      <c r="AH48" s="12">
        <f t="shared" si="6"/>
        <v>0</v>
      </c>
      <c r="AI48" s="12">
        <f t="shared" si="6"/>
        <v>0</v>
      </c>
      <c r="AJ48" s="12">
        <f t="shared" si="6"/>
        <v>0</v>
      </c>
      <c r="AK48" s="12">
        <f t="shared" si="6"/>
        <v>0</v>
      </c>
      <c r="AL48" s="12">
        <f t="shared" si="6"/>
        <v>0</v>
      </c>
      <c r="AM48" s="12">
        <f t="shared" si="6"/>
        <v>0</v>
      </c>
      <c r="AN48" s="12">
        <f t="shared" si="6"/>
        <v>0</v>
      </c>
      <c r="AO48" s="12">
        <f t="shared" si="6"/>
        <v>0</v>
      </c>
      <c r="AP48" s="12"/>
      <c r="AQ48" s="12"/>
      <c r="AR48" s="12"/>
      <c r="AS48" s="12"/>
    </row>
    <row r="49" spans="2:45" s="3" customFormat="1" hidden="1" outlineLevel="1" x14ac:dyDescent="0.25">
      <c r="I49" s="8"/>
      <c r="K49" s="11"/>
      <c r="P49" s="11"/>
    </row>
    <row r="50" spans="2:45" s="3" customFormat="1" hidden="1" outlineLevel="1" x14ac:dyDescent="0.25">
      <c r="C50" s="39" t="s">
        <v>91</v>
      </c>
      <c r="D50" s="3" t="s">
        <v>86</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2:45" s="3" customFormat="1" hidden="1" outlineLevel="1" x14ac:dyDescent="0.25">
      <c r="D51" s="3" t="s">
        <v>6</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2"/>
      <c r="AQ51" s="12"/>
      <c r="AR51" s="12"/>
      <c r="AS51" s="12"/>
    </row>
    <row r="52" spans="2:45" s="3" customFormat="1" hidden="1" outlineLevel="1" x14ac:dyDescent="0.25">
      <c r="D52" s="6" t="s">
        <v>1</v>
      </c>
      <c r="E52" s="6"/>
      <c r="F52" s="12">
        <f t="shared" ref="F52:AO52" si="7">IF(ISNUMBER(F50*F51),F50*F51,"")</f>
        <v>0</v>
      </c>
      <c r="G52" s="12">
        <f t="shared" si="7"/>
        <v>0</v>
      </c>
      <c r="H52" s="12">
        <f t="shared" si="7"/>
        <v>0</v>
      </c>
      <c r="I52" s="12">
        <f t="shared" si="7"/>
        <v>0</v>
      </c>
      <c r="J52" s="12">
        <f t="shared" si="7"/>
        <v>0</v>
      </c>
      <c r="K52" s="12">
        <f t="shared" si="7"/>
        <v>0</v>
      </c>
      <c r="L52" s="12">
        <f t="shared" si="7"/>
        <v>0</v>
      </c>
      <c r="M52" s="12">
        <f t="shared" si="7"/>
        <v>0</v>
      </c>
      <c r="N52" s="12">
        <f t="shared" si="7"/>
        <v>0</v>
      </c>
      <c r="O52" s="12">
        <f t="shared" si="7"/>
        <v>0</v>
      </c>
      <c r="P52" s="12">
        <f t="shared" si="7"/>
        <v>0</v>
      </c>
      <c r="Q52" s="12">
        <f t="shared" si="7"/>
        <v>0</v>
      </c>
      <c r="R52" s="12">
        <f t="shared" si="7"/>
        <v>0</v>
      </c>
      <c r="S52" s="12">
        <f t="shared" si="7"/>
        <v>0</v>
      </c>
      <c r="T52" s="12">
        <f t="shared" si="7"/>
        <v>0</v>
      </c>
      <c r="U52" s="12">
        <f t="shared" si="7"/>
        <v>0</v>
      </c>
      <c r="V52" s="12">
        <f t="shared" si="7"/>
        <v>0</v>
      </c>
      <c r="W52" s="12">
        <f t="shared" si="7"/>
        <v>0</v>
      </c>
      <c r="X52" s="12">
        <f t="shared" si="7"/>
        <v>0</v>
      </c>
      <c r="Y52" s="12">
        <f t="shared" si="7"/>
        <v>0</v>
      </c>
      <c r="Z52" s="12">
        <f t="shared" si="7"/>
        <v>0</v>
      </c>
      <c r="AA52" s="12">
        <f t="shared" si="7"/>
        <v>0</v>
      </c>
      <c r="AB52" s="12">
        <f t="shared" si="7"/>
        <v>0</v>
      </c>
      <c r="AC52" s="12">
        <f t="shared" si="7"/>
        <v>0</v>
      </c>
      <c r="AD52" s="12">
        <f t="shared" si="7"/>
        <v>0</v>
      </c>
      <c r="AE52" s="12">
        <f t="shared" si="7"/>
        <v>0</v>
      </c>
      <c r="AF52" s="12">
        <f t="shared" si="7"/>
        <v>0</v>
      </c>
      <c r="AG52" s="12">
        <f t="shared" si="7"/>
        <v>0</v>
      </c>
      <c r="AH52" s="12">
        <f t="shared" si="7"/>
        <v>0</v>
      </c>
      <c r="AI52" s="12">
        <f t="shared" si="7"/>
        <v>0</v>
      </c>
      <c r="AJ52" s="12">
        <f t="shared" si="7"/>
        <v>0</v>
      </c>
      <c r="AK52" s="12">
        <f t="shared" si="7"/>
        <v>0</v>
      </c>
      <c r="AL52" s="12">
        <f t="shared" si="7"/>
        <v>0</v>
      </c>
      <c r="AM52" s="12">
        <f t="shared" si="7"/>
        <v>0</v>
      </c>
      <c r="AN52" s="12">
        <f t="shared" si="7"/>
        <v>0</v>
      </c>
      <c r="AO52" s="12">
        <f t="shared" si="7"/>
        <v>0</v>
      </c>
      <c r="AP52" s="12"/>
      <c r="AQ52" s="12"/>
      <c r="AR52" s="12"/>
      <c r="AS52" s="12"/>
    </row>
    <row r="53" spans="2:45" s="3" customFormat="1" hidden="1" outlineLevel="1" x14ac:dyDescent="0.25">
      <c r="I53" s="8"/>
      <c r="K53" s="11"/>
      <c r="P53" s="11"/>
    </row>
    <row r="54" spans="2:45" s="3" customFormat="1" hidden="1" outlineLevel="1" x14ac:dyDescent="0.25">
      <c r="C54" s="39" t="s">
        <v>92</v>
      </c>
      <c r="D54" s="3" t="s">
        <v>86</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2:45" s="3" customFormat="1" hidden="1" outlineLevel="1" x14ac:dyDescent="0.25">
      <c r="D55" s="3" t="s">
        <v>6</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2"/>
      <c r="AQ55" s="12"/>
      <c r="AR55" s="12"/>
      <c r="AS55" s="12"/>
    </row>
    <row r="56" spans="2:45" s="3" customFormat="1" hidden="1" outlineLevel="1" x14ac:dyDescent="0.25">
      <c r="D56" s="6" t="s">
        <v>1</v>
      </c>
      <c r="E56" s="6"/>
      <c r="F56" s="12">
        <f t="shared" ref="F56:AO56" si="8">IF(ISNUMBER(F54*F55),F54*F55,"")</f>
        <v>0</v>
      </c>
      <c r="G56" s="12">
        <f t="shared" si="8"/>
        <v>0</v>
      </c>
      <c r="H56" s="12">
        <f t="shared" si="8"/>
        <v>0</v>
      </c>
      <c r="I56" s="12">
        <f t="shared" si="8"/>
        <v>0</v>
      </c>
      <c r="J56" s="12">
        <f t="shared" si="8"/>
        <v>0</v>
      </c>
      <c r="K56" s="12">
        <f t="shared" si="8"/>
        <v>0</v>
      </c>
      <c r="L56" s="12">
        <f t="shared" si="8"/>
        <v>0</v>
      </c>
      <c r="M56" s="12">
        <f t="shared" si="8"/>
        <v>0</v>
      </c>
      <c r="N56" s="12">
        <f t="shared" si="8"/>
        <v>0</v>
      </c>
      <c r="O56" s="12">
        <f t="shared" si="8"/>
        <v>0</v>
      </c>
      <c r="P56" s="12">
        <f t="shared" si="8"/>
        <v>0</v>
      </c>
      <c r="Q56" s="12">
        <f t="shared" si="8"/>
        <v>0</v>
      </c>
      <c r="R56" s="12">
        <f t="shared" si="8"/>
        <v>0</v>
      </c>
      <c r="S56" s="12">
        <f t="shared" si="8"/>
        <v>0</v>
      </c>
      <c r="T56" s="12">
        <f t="shared" si="8"/>
        <v>0</v>
      </c>
      <c r="U56" s="12">
        <f t="shared" si="8"/>
        <v>0</v>
      </c>
      <c r="V56" s="12">
        <f t="shared" si="8"/>
        <v>0</v>
      </c>
      <c r="W56" s="12">
        <f t="shared" si="8"/>
        <v>0</v>
      </c>
      <c r="X56" s="12">
        <f t="shared" si="8"/>
        <v>0</v>
      </c>
      <c r="Y56" s="12">
        <f t="shared" si="8"/>
        <v>0</v>
      </c>
      <c r="Z56" s="12">
        <f t="shared" si="8"/>
        <v>0</v>
      </c>
      <c r="AA56" s="12">
        <f t="shared" si="8"/>
        <v>0</v>
      </c>
      <c r="AB56" s="12">
        <f t="shared" si="8"/>
        <v>0</v>
      </c>
      <c r="AC56" s="12">
        <f t="shared" si="8"/>
        <v>0</v>
      </c>
      <c r="AD56" s="12">
        <f t="shared" si="8"/>
        <v>0</v>
      </c>
      <c r="AE56" s="12">
        <f t="shared" si="8"/>
        <v>0</v>
      </c>
      <c r="AF56" s="12">
        <f t="shared" si="8"/>
        <v>0</v>
      </c>
      <c r="AG56" s="12">
        <f t="shared" si="8"/>
        <v>0</v>
      </c>
      <c r="AH56" s="12">
        <f t="shared" si="8"/>
        <v>0</v>
      </c>
      <c r="AI56" s="12">
        <f t="shared" si="8"/>
        <v>0</v>
      </c>
      <c r="AJ56" s="12">
        <f t="shared" si="8"/>
        <v>0</v>
      </c>
      <c r="AK56" s="12">
        <f t="shared" si="8"/>
        <v>0</v>
      </c>
      <c r="AL56" s="12">
        <f t="shared" si="8"/>
        <v>0</v>
      </c>
      <c r="AM56" s="12">
        <f t="shared" si="8"/>
        <v>0</v>
      </c>
      <c r="AN56" s="12">
        <f t="shared" si="8"/>
        <v>0</v>
      </c>
      <c r="AO56" s="12">
        <f t="shared" si="8"/>
        <v>0</v>
      </c>
      <c r="AP56" s="12"/>
      <c r="AQ56" s="12"/>
      <c r="AR56" s="12"/>
      <c r="AS56" s="12"/>
    </row>
    <row r="57" spans="2:45" s="3" customFormat="1" hidden="1" outlineLevel="1" x14ac:dyDescent="0.25">
      <c r="I57" s="8"/>
      <c r="K57" s="11"/>
      <c r="P57" s="11"/>
    </row>
    <row r="58" spans="2:45" s="152" customFormat="1" ht="15" hidden="1" outlineLevel="1" x14ac:dyDescent="0.25">
      <c r="B58" s="248" t="s">
        <v>1</v>
      </c>
      <c r="C58" s="251"/>
      <c r="D58" s="251"/>
      <c r="E58" s="251"/>
      <c r="F58" s="252">
        <f>F36+F40+F44+F48+F56+F52</f>
        <v>0</v>
      </c>
      <c r="G58" s="252">
        <f t="shared" ref="G58:AO58" si="9">G36+G40+G44+G48+G56+G52</f>
        <v>0</v>
      </c>
      <c r="H58" s="252">
        <f t="shared" si="9"/>
        <v>0</v>
      </c>
      <c r="I58" s="252">
        <f t="shared" si="9"/>
        <v>0</v>
      </c>
      <c r="J58" s="252">
        <f t="shared" si="9"/>
        <v>0</v>
      </c>
      <c r="K58" s="252">
        <f t="shared" si="9"/>
        <v>0</v>
      </c>
      <c r="L58" s="252">
        <f t="shared" si="9"/>
        <v>0</v>
      </c>
      <c r="M58" s="252">
        <f t="shared" si="9"/>
        <v>0</v>
      </c>
      <c r="N58" s="252">
        <f t="shared" si="9"/>
        <v>0</v>
      </c>
      <c r="O58" s="252">
        <f t="shared" si="9"/>
        <v>0</v>
      </c>
      <c r="P58" s="252">
        <f t="shared" si="9"/>
        <v>0</v>
      </c>
      <c r="Q58" s="252">
        <f t="shared" si="9"/>
        <v>0</v>
      </c>
      <c r="R58" s="252">
        <f t="shared" si="9"/>
        <v>0</v>
      </c>
      <c r="S58" s="252">
        <f t="shared" si="9"/>
        <v>0</v>
      </c>
      <c r="T58" s="252">
        <f t="shared" si="9"/>
        <v>0</v>
      </c>
      <c r="U58" s="252">
        <f t="shared" si="9"/>
        <v>0</v>
      </c>
      <c r="V58" s="252">
        <f t="shared" si="9"/>
        <v>0</v>
      </c>
      <c r="W58" s="252">
        <f t="shared" si="9"/>
        <v>0</v>
      </c>
      <c r="X58" s="252">
        <f t="shared" si="9"/>
        <v>0</v>
      </c>
      <c r="Y58" s="252">
        <f t="shared" si="9"/>
        <v>0</v>
      </c>
      <c r="Z58" s="252">
        <f t="shared" si="9"/>
        <v>0</v>
      </c>
      <c r="AA58" s="252">
        <f t="shared" si="9"/>
        <v>0</v>
      </c>
      <c r="AB58" s="252">
        <f t="shared" si="9"/>
        <v>0</v>
      </c>
      <c r="AC58" s="252">
        <f t="shared" si="9"/>
        <v>0</v>
      </c>
      <c r="AD58" s="252">
        <f t="shared" si="9"/>
        <v>0</v>
      </c>
      <c r="AE58" s="252">
        <f t="shared" si="9"/>
        <v>0</v>
      </c>
      <c r="AF58" s="252">
        <f t="shared" si="9"/>
        <v>0</v>
      </c>
      <c r="AG58" s="252">
        <f t="shared" si="9"/>
        <v>0</v>
      </c>
      <c r="AH58" s="252">
        <f t="shared" si="9"/>
        <v>0</v>
      </c>
      <c r="AI58" s="252">
        <f t="shared" si="9"/>
        <v>0</v>
      </c>
      <c r="AJ58" s="252">
        <f t="shared" si="9"/>
        <v>0</v>
      </c>
      <c r="AK58" s="252">
        <f t="shared" si="9"/>
        <v>0</v>
      </c>
      <c r="AL58" s="252">
        <f t="shared" si="9"/>
        <v>0</v>
      </c>
      <c r="AM58" s="252">
        <f t="shared" si="9"/>
        <v>0</v>
      </c>
      <c r="AN58" s="252">
        <f t="shared" si="9"/>
        <v>0</v>
      </c>
      <c r="AO58" s="252">
        <f t="shared" si="9"/>
        <v>0</v>
      </c>
    </row>
    <row r="59" spans="2:45" s="3" customFormat="1" hidden="1" outlineLevel="1" x14ac:dyDescent="0.25">
      <c r="I59" s="8"/>
      <c r="K59" s="11"/>
      <c r="P59" s="11"/>
    </row>
    <row r="60" spans="2:45" s="3" customFormat="1" collapsed="1" x14ac:dyDescent="0.25">
      <c r="B60" s="7"/>
      <c r="C60" s="7"/>
    </row>
    <row r="61" spans="2:45" s="3" customFormat="1" x14ac:dyDescent="0.25">
      <c r="B61" s="7" t="s">
        <v>314</v>
      </c>
      <c r="C61" s="7"/>
    </row>
    <row r="62" spans="2:45" s="3" customFormat="1" hidden="1" outlineLevel="1" x14ac:dyDescent="0.25">
      <c r="B62" s="7"/>
      <c r="C62" s="7"/>
    </row>
    <row r="63" spans="2:45" s="3" customFormat="1" ht="15" hidden="1" outlineLevel="1" x14ac:dyDescent="0.25">
      <c r="B63" s="248" t="s">
        <v>242</v>
      </c>
      <c r="C63" s="249"/>
      <c r="D63" s="250"/>
      <c r="E63" s="250"/>
      <c r="F63" s="250">
        <f ca="1">F30</f>
        <v>43525</v>
      </c>
      <c r="G63" s="250">
        <f ca="1">DATE(YEAR(F63),MONTH(F63)+$H$7,DAY(F63))</f>
        <v>43556</v>
      </c>
      <c r="H63" s="250">
        <f t="shared" ref="H63:AO63" ca="1" si="10">DATE(YEAR(G63),MONTH(G63)+$H$7,DAY(G63))</f>
        <v>43586</v>
      </c>
      <c r="I63" s="250">
        <f t="shared" ca="1" si="10"/>
        <v>43617</v>
      </c>
      <c r="J63" s="250">
        <f t="shared" ca="1" si="10"/>
        <v>43647</v>
      </c>
      <c r="K63" s="250">
        <f t="shared" ca="1" si="10"/>
        <v>43678</v>
      </c>
      <c r="L63" s="250">
        <f t="shared" ca="1" si="10"/>
        <v>43709</v>
      </c>
      <c r="M63" s="250">
        <f t="shared" ca="1" si="10"/>
        <v>43739</v>
      </c>
      <c r="N63" s="250">
        <f t="shared" ca="1" si="10"/>
        <v>43770</v>
      </c>
      <c r="O63" s="250">
        <f t="shared" ca="1" si="10"/>
        <v>43800</v>
      </c>
      <c r="P63" s="250">
        <f t="shared" ca="1" si="10"/>
        <v>43831</v>
      </c>
      <c r="Q63" s="250">
        <f t="shared" ca="1" si="10"/>
        <v>43862</v>
      </c>
      <c r="R63" s="250">
        <f t="shared" ca="1" si="10"/>
        <v>43891</v>
      </c>
      <c r="S63" s="250">
        <f t="shared" ca="1" si="10"/>
        <v>43922</v>
      </c>
      <c r="T63" s="250">
        <f t="shared" ca="1" si="10"/>
        <v>43952</v>
      </c>
      <c r="U63" s="250">
        <f t="shared" ca="1" si="10"/>
        <v>43983</v>
      </c>
      <c r="V63" s="250">
        <f t="shared" ca="1" si="10"/>
        <v>44013</v>
      </c>
      <c r="W63" s="250">
        <f t="shared" ca="1" si="10"/>
        <v>44044</v>
      </c>
      <c r="X63" s="250">
        <f t="shared" ca="1" si="10"/>
        <v>44075</v>
      </c>
      <c r="Y63" s="250">
        <f t="shared" ca="1" si="10"/>
        <v>44105</v>
      </c>
      <c r="Z63" s="250">
        <f t="shared" ca="1" si="10"/>
        <v>44136</v>
      </c>
      <c r="AA63" s="250">
        <f t="shared" ca="1" si="10"/>
        <v>44166</v>
      </c>
      <c r="AB63" s="250">
        <f t="shared" ca="1" si="10"/>
        <v>44197</v>
      </c>
      <c r="AC63" s="250">
        <f t="shared" ca="1" si="10"/>
        <v>44228</v>
      </c>
      <c r="AD63" s="250">
        <f t="shared" ca="1" si="10"/>
        <v>44256</v>
      </c>
      <c r="AE63" s="250">
        <f t="shared" ca="1" si="10"/>
        <v>44287</v>
      </c>
      <c r="AF63" s="250">
        <f t="shared" ca="1" si="10"/>
        <v>44317</v>
      </c>
      <c r="AG63" s="250">
        <f t="shared" ca="1" si="10"/>
        <v>44348</v>
      </c>
      <c r="AH63" s="250">
        <f t="shared" ca="1" si="10"/>
        <v>44378</v>
      </c>
      <c r="AI63" s="250">
        <f t="shared" ca="1" si="10"/>
        <v>44409</v>
      </c>
      <c r="AJ63" s="250">
        <f t="shared" ca="1" si="10"/>
        <v>44440</v>
      </c>
      <c r="AK63" s="250">
        <f t="shared" ca="1" si="10"/>
        <v>44470</v>
      </c>
      <c r="AL63" s="250">
        <f t="shared" ca="1" si="10"/>
        <v>44501</v>
      </c>
      <c r="AM63" s="250">
        <f t="shared" ca="1" si="10"/>
        <v>44531</v>
      </c>
      <c r="AN63" s="250">
        <f t="shared" ca="1" si="10"/>
        <v>44562</v>
      </c>
      <c r="AO63" s="250">
        <f t="shared" ca="1" si="10"/>
        <v>44593</v>
      </c>
    </row>
    <row r="64" spans="2:45" s="3" customFormat="1" hidden="1" outlineLevel="1" x14ac:dyDescent="0.25">
      <c r="B64" s="6"/>
      <c r="C64" s="6"/>
      <c r="D64" s="8"/>
      <c r="E64" s="8"/>
      <c r="F64" s="15"/>
      <c r="G64" s="8"/>
      <c r="H64" s="8"/>
      <c r="I64" s="8"/>
      <c r="J64" s="8"/>
      <c r="K64" s="8"/>
      <c r="L64" s="8"/>
      <c r="M64" s="8"/>
      <c r="N64" s="8"/>
      <c r="O64" s="8"/>
      <c r="P64" s="8"/>
      <c r="Q64" s="8"/>
      <c r="R64" s="8"/>
      <c r="S64" s="8"/>
      <c r="T64" s="8"/>
      <c r="U64" s="8"/>
      <c r="V64" s="8"/>
      <c r="W64" s="8"/>
      <c r="X64" s="8"/>
      <c r="Y64" s="8"/>
      <c r="Z64" s="8"/>
      <c r="AA64" s="8"/>
      <c r="AB64" s="8"/>
    </row>
    <row r="65" spans="2:41" s="3" customFormat="1" hidden="1" outlineLevel="1" x14ac:dyDescent="0.25">
      <c r="B65" s="6" t="s">
        <v>320</v>
      </c>
      <c r="C65" s="6"/>
      <c r="D65" s="8"/>
      <c r="E65" s="8"/>
      <c r="F65" s="8"/>
      <c r="G65" s="8"/>
      <c r="H65" s="8"/>
      <c r="I65" s="8"/>
      <c r="J65" s="8"/>
      <c r="K65" s="8"/>
      <c r="L65" s="8"/>
      <c r="M65" s="8"/>
      <c r="N65" s="8"/>
      <c r="O65" s="8"/>
      <c r="P65" s="8"/>
      <c r="Q65" s="8"/>
      <c r="R65" s="8"/>
      <c r="S65" s="8"/>
      <c r="T65" s="8"/>
      <c r="U65" s="8"/>
      <c r="V65" s="8"/>
      <c r="W65" s="8"/>
      <c r="X65" s="8"/>
      <c r="Y65" s="8"/>
      <c r="Z65" s="8"/>
      <c r="AA65" s="8"/>
      <c r="AB65" s="8"/>
    </row>
    <row r="66" spans="2:41" s="3" customFormat="1" ht="3.75" hidden="1" customHeight="1" outlineLevel="1" x14ac:dyDescent="0.25">
      <c r="B66" s="6"/>
      <c r="C66" s="6"/>
      <c r="D66" s="8"/>
      <c r="E66" s="8"/>
      <c r="F66" s="8"/>
      <c r="G66" s="8"/>
      <c r="H66" s="8"/>
      <c r="I66" s="8"/>
      <c r="J66" s="8"/>
      <c r="K66" s="8"/>
      <c r="L66" s="8"/>
      <c r="M66" s="8"/>
      <c r="N66" s="8"/>
      <c r="O66" s="8"/>
      <c r="P66" s="8"/>
      <c r="Q66" s="8"/>
      <c r="R66" s="8"/>
      <c r="S66" s="8"/>
      <c r="T66" s="8"/>
      <c r="U66" s="8"/>
      <c r="V66" s="8"/>
      <c r="W66" s="8"/>
      <c r="X66" s="8"/>
      <c r="Y66" s="8"/>
      <c r="Z66" s="8"/>
      <c r="AA66" s="8"/>
      <c r="AB66" s="8"/>
    </row>
    <row r="67" spans="2:41" s="3" customFormat="1" hidden="1" outlineLevel="1" x14ac:dyDescent="0.25">
      <c r="D67" s="3" t="s">
        <v>2</v>
      </c>
      <c r="F67" s="113"/>
      <c r="G67" s="113"/>
      <c r="H67" s="113"/>
      <c r="I67" s="113"/>
      <c r="J67" s="113"/>
      <c r="K67" s="114"/>
      <c r="L67" s="113"/>
      <c r="M67" s="114"/>
      <c r="N67" s="113"/>
      <c r="O67" s="114"/>
      <c r="P67" s="113"/>
      <c r="Q67" s="114"/>
      <c r="R67" s="113"/>
      <c r="S67" s="114"/>
      <c r="T67" s="113"/>
      <c r="U67" s="114"/>
      <c r="V67" s="113"/>
      <c r="W67" s="114"/>
      <c r="X67" s="113"/>
      <c r="Y67" s="114"/>
      <c r="Z67" s="113"/>
      <c r="AA67" s="114"/>
      <c r="AB67" s="113"/>
      <c r="AC67" s="114"/>
      <c r="AD67" s="113"/>
      <c r="AE67" s="114"/>
      <c r="AF67" s="113"/>
      <c r="AG67" s="114"/>
      <c r="AH67" s="113"/>
      <c r="AI67" s="114"/>
      <c r="AJ67" s="113"/>
      <c r="AK67" s="114"/>
      <c r="AL67" s="113"/>
      <c r="AM67" s="114"/>
      <c r="AN67" s="113"/>
      <c r="AO67" s="114"/>
    </row>
    <row r="68" spans="2:41" s="3" customFormat="1" hidden="1" outlineLevel="1" x14ac:dyDescent="0.25">
      <c r="D68" s="3" t="s">
        <v>362</v>
      </c>
      <c r="F68" s="115">
        <v>20</v>
      </c>
      <c r="G68" s="115">
        <v>20</v>
      </c>
      <c r="H68" s="115">
        <v>20</v>
      </c>
      <c r="I68" s="115">
        <v>20</v>
      </c>
      <c r="J68" s="115">
        <v>20</v>
      </c>
      <c r="K68" s="115">
        <v>20</v>
      </c>
      <c r="L68" s="115">
        <v>20</v>
      </c>
      <c r="M68" s="115">
        <v>20</v>
      </c>
      <c r="N68" s="115">
        <v>20</v>
      </c>
      <c r="O68" s="115">
        <v>20</v>
      </c>
      <c r="P68" s="115">
        <v>20</v>
      </c>
      <c r="Q68" s="115">
        <v>20</v>
      </c>
      <c r="R68" s="115">
        <v>20</v>
      </c>
      <c r="S68" s="115">
        <v>20</v>
      </c>
      <c r="T68" s="115">
        <v>20</v>
      </c>
      <c r="U68" s="115">
        <v>20</v>
      </c>
      <c r="V68" s="115">
        <v>20</v>
      </c>
      <c r="W68" s="115">
        <v>20</v>
      </c>
      <c r="X68" s="115">
        <v>20</v>
      </c>
      <c r="Y68" s="115">
        <v>20</v>
      </c>
      <c r="Z68" s="115">
        <v>20</v>
      </c>
      <c r="AA68" s="115">
        <v>20</v>
      </c>
      <c r="AB68" s="115">
        <v>20</v>
      </c>
      <c r="AC68" s="115">
        <v>20</v>
      </c>
      <c r="AD68" s="115">
        <v>20</v>
      </c>
      <c r="AE68" s="115">
        <v>20</v>
      </c>
      <c r="AF68" s="115">
        <v>20</v>
      </c>
      <c r="AG68" s="115">
        <v>20</v>
      </c>
      <c r="AH68" s="115">
        <v>20</v>
      </c>
      <c r="AI68" s="115">
        <v>20</v>
      </c>
      <c r="AJ68" s="115">
        <v>20</v>
      </c>
      <c r="AK68" s="115">
        <v>20</v>
      </c>
      <c r="AL68" s="115">
        <v>20</v>
      </c>
      <c r="AM68" s="115">
        <v>20</v>
      </c>
      <c r="AN68" s="115">
        <v>20</v>
      </c>
      <c r="AO68" s="115">
        <v>20</v>
      </c>
    </row>
    <row r="69" spans="2:41" s="3" customFormat="1" hidden="1" outlineLevel="1" x14ac:dyDescent="0.25">
      <c r="D69" s="6" t="s">
        <v>1</v>
      </c>
      <c r="E69" s="6"/>
      <c r="F69" s="12">
        <f t="shared" ref="F69:AO69" si="11">IF(ISNUMBER(F67*F68),F67*F68,"")</f>
        <v>0</v>
      </c>
      <c r="G69" s="12">
        <f t="shared" si="11"/>
        <v>0</v>
      </c>
      <c r="H69" s="12">
        <f t="shared" si="11"/>
        <v>0</v>
      </c>
      <c r="I69" s="12">
        <f t="shared" si="11"/>
        <v>0</v>
      </c>
      <c r="J69" s="12">
        <f t="shared" si="11"/>
        <v>0</v>
      </c>
      <c r="K69" s="12">
        <f t="shared" si="11"/>
        <v>0</v>
      </c>
      <c r="L69" s="12">
        <f t="shared" si="11"/>
        <v>0</v>
      </c>
      <c r="M69" s="12">
        <f t="shared" si="11"/>
        <v>0</v>
      </c>
      <c r="N69" s="12">
        <f t="shared" si="11"/>
        <v>0</v>
      </c>
      <c r="O69" s="12">
        <f t="shared" si="11"/>
        <v>0</v>
      </c>
      <c r="P69" s="12">
        <f t="shared" si="11"/>
        <v>0</v>
      </c>
      <c r="Q69" s="12">
        <f t="shared" si="11"/>
        <v>0</v>
      </c>
      <c r="R69" s="12">
        <f t="shared" si="11"/>
        <v>0</v>
      </c>
      <c r="S69" s="12">
        <f t="shared" si="11"/>
        <v>0</v>
      </c>
      <c r="T69" s="12">
        <f t="shared" si="11"/>
        <v>0</v>
      </c>
      <c r="U69" s="12">
        <f t="shared" si="11"/>
        <v>0</v>
      </c>
      <c r="V69" s="12">
        <f t="shared" si="11"/>
        <v>0</v>
      </c>
      <c r="W69" s="12">
        <f t="shared" si="11"/>
        <v>0</v>
      </c>
      <c r="X69" s="12">
        <f t="shared" si="11"/>
        <v>0</v>
      </c>
      <c r="Y69" s="12">
        <f t="shared" si="11"/>
        <v>0</v>
      </c>
      <c r="Z69" s="12">
        <f t="shared" si="11"/>
        <v>0</v>
      </c>
      <c r="AA69" s="12">
        <f t="shared" si="11"/>
        <v>0</v>
      </c>
      <c r="AB69" s="12">
        <f t="shared" si="11"/>
        <v>0</v>
      </c>
      <c r="AC69" s="12">
        <f t="shared" si="11"/>
        <v>0</v>
      </c>
      <c r="AD69" s="12">
        <f t="shared" si="11"/>
        <v>0</v>
      </c>
      <c r="AE69" s="12">
        <f t="shared" si="11"/>
        <v>0</v>
      </c>
      <c r="AF69" s="12">
        <f t="shared" si="11"/>
        <v>0</v>
      </c>
      <c r="AG69" s="12">
        <f t="shared" si="11"/>
        <v>0</v>
      </c>
      <c r="AH69" s="12">
        <f t="shared" si="11"/>
        <v>0</v>
      </c>
      <c r="AI69" s="12">
        <f t="shared" si="11"/>
        <v>0</v>
      </c>
      <c r="AJ69" s="12">
        <f t="shared" si="11"/>
        <v>0</v>
      </c>
      <c r="AK69" s="12">
        <f t="shared" si="11"/>
        <v>0</v>
      </c>
      <c r="AL69" s="12">
        <f t="shared" si="11"/>
        <v>0</v>
      </c>
      <c r="AM69" s="12">
        <f t="shared" si="11"/>
        <v>0</v>
      </c>
      <c r="AN69" s="12">
        <f t="shared" si="11"/>
        <v>0</v>
      </c>
      <c r="AO69" s="12">
        <f t="shared" si="11"/>
        <v>0</v>
      </c>
    </row>
    <row r="70" spans="2:41" s="3" customFormat="1" hidden="1" outlineLevel="1" x14ac:dyDescent="0.25">
      <c r="I70" s="8"/>
      <c r="K70" s="11"/>
      <c r="P70" s="11"/>
    </row>
    <row r="71" spans="2:41" s="3" customFormat="1" hidden="1" outlineLevel="1" x14ac:dyDescent="0.25">
      <c r="I71" s="8"/>
      <c r="K71" s="11"/>
      <c r="P71" s="11"/>
    </row>
    <row r="72" spans="2:41" s="152" customFormat="1" ht="15" hidden="1" outlineLevel="1" x14ac:dyDescent="0.25">
      <c r="B72" s="248" t="s">
        <v>1</v>
      </c>
      <c r="C72" s="251"/>
      <c r="D72" s="251"/>
      <c r="E72" s="251"/>
      <c r="F72" s="252">
        <f>F69</f>
        <v>0</v>
      </c>
      <c r="G72" s="252">
        <f t="shared" ref="G72:AO72" si="12">G69</f>
        <v>0</v>
      </c>
      <c r="H72" s="252">
        <f t="shared" si="12"/>
        <v>0</v>
      </c>
      <c r="I72" s="252">
        <f t="shared" si="12"/>
        <v>0</v>
      </c>
      <c r="J72" s="252">
        <f t="shared" si="12"/>
        <v>0</v>
      </c>
      <c r="K72" s="252">
        <f t="shared" si="12"/>
        <v>0</v>
      </c>
      <c r="L72" s="252">
        <f t="shared" si="12"/>
        <v>0</v>
      </c>
      <c r="M72" s="252">
        <f t="shared" si="12"/>
        <v>0</v>
      </c>
      <c r="N72" s="252">
        <f t="shared" si="12"/>
        <v>0</v>
      </c>
      <c r="O72" s="252">
        <f t="shared" si="12"/>
        <v>0</v>
      </c>
      <c r="P72" s="252">
        <f t="shared" si="12"/>
        <v>0</v>
      </c>
      <c r="Q72" s="252">
        <f t="shared" si="12"/>
        <v>0</v>
      </c>
      <c r="R72" s="252">
        <f t="shared" si="12"/>
        <v>0</v>
      </c>
      <c r="S72" s="252">
        <f t="shared" si="12"/>
        <v>0</v>
      </c>
      <c r="T72" s="252">
        <f t="shared" si="12"/>
        <v>0</v>
      </c>
      <c r="U72" s="252">
        <f t="shared" si="12"/>
        <v>0</v>
      </c>
      <c r="V72" s="252">
        <f t="shared" si="12"/>
        <v>0</v>
      </c>
      <c r="W72" s="252">
        <f t="shared" si="12"/>
        <v>0</v>
      </c>
      <c r="X72" s="252">
        <f t="shared" si="12"/>
        <v>0</v>
      </c>
      <c r="Y72" s="252">
        <f t="shared" si="12"/>
        <v>0</v>
      </c>
      <c r="Z72" s="252">
        <f t="shared" si="12"/>
        <v>0</v>
      </c>
      <c r="AA72" s="252">
        <f t="shared" si="12"/>
        <v>0</v>
      </c>
      <c r="AB72" s="252">
        <f t="shared" si="12"/>
        <v>0</v>
      </c>
      <c r="AC72" s="252">
        <f t="shared" si="12"/>
        <v>0</v>
      </c>
      <c r="AD72" s="252">
        <f t="shared" si="12"/>
        <v>0</v>
      </c>
      <c r="AE72" s="252">
        <f t="shared" si="12"/>
        <v>0</v>
      </c>
      <c r="AF72" s="252">
        <f t="shared" si="12"/>
        <v>0</v>
      </c>
      <c r="AG72" s="252">
        <f t="shared" si="12"/>
        <v>0</v>
      </c>
      <c r="AH72" s="252">
        <f t="shared" si="12"/>
        <v>0</v>
      </c>
      <c r="AI72" s="252">
        <f t="shared" si="12"/>
        <v>0</v>
      </c>
      <c r="AJ72" s="252">
        <f t="shared" si="12"/>
        <v>0</v>
      </c>
      <c r="AK72" s="252">
        <f t="shared" si="12"/>
        <v>0</v>
      </c>
      <c r="AL72" s="252">
        <f t="shared" si="12"/>
        <v>0</v>
      </c>
      <c r="AM72" s="252">
        <f t="shared" si="12"/>
        <v>0</v>
      </c>
      <c r="AN72" s="252">
        <f t="shared" si="12"/>
        <v>0</v>
      </c>
      <c r="AO72" s="252">
        <f t="shared" si="12"/>
        <v>0</v>
      </c>
    </row>
    <row r="73" spans="2:41" s="3" customFormat="1" hidden="1" outlineLevel="1" x14ac:dyDescent="0.25">
      <c r="I73" s="8"/>
      <c r="K73" s="11"/>
      <c r="P73" s="11"/>
    </row>
    <row r="74" spans="2:41" s="3" customFormat="1" collapsed="1" x14ac:dyDescent="0.25">
      <c r="B74" s="7"/>
      <c r="C74" s="7"/>
    </row>
    <row r="75" spans="2:41" s="3" customFormat="1" x14ac:dyDescent="0.25">
      <c r="B75" s="7" t="s">
        <v>315</v>
      </c>
      <c r="C75" s="7"/>
    </row>
    <row r="76" spans="2:41" s="3" customFormat="1" hidden="1" outlineLevel="1" x14ac:dyDescent="0.25">
      <c r="B76" s="7"/>
      <c r="C76" s="7"/>
    </row>
    <row r="77" spans="2:41" s="3" customFormat="1" ht="15" hidden="1" outlineLevel="1" x14ac:dyDescent="0.25">
      <c r="B77" s="248" t="s">
        <v>243</v>
      </c>
      <c r="C77" s="249"/>
      <c r="D77" s="250"/>
      <c r="E77" s="250"/>
      <c r="F77" s="250">
        <f ca="1">F63</f>
        <v>43525</v>
      </c>
      <c r="G77" s="250">
        <f ca="1">DATE(YEAR(F77),MONTH(F77)+$H$7,DAY(F77))</f>
        <v>43556</v>
      </c>
      <c r="H77" s="250">
        <f t="shared" ref="H77:AO77" ca="1" si="13">DATE(YEAR(G77),MONTH(G77)+$H$7,DAY(G77))</f>
        <v>43586</v>
      </c>
      <c r="I77" s="250">
        <f t="shared" ca="1" si="13"/>
        <v>43617</v>
      </c>
      <c r="J77" s="250">
        <f t="shared" ca="1" si="13"/>
        <v>43647</v>
      </c>
      <c r="K77" s="250">
        <f t="shared" ca="1" si="13"/>
        <v>43678</v>
      </c>
      <c r="L77" s="250">
        <f t="shared" ca="1" si="13"/>
        <v>43709</v>
      </c>
      <c r="M77" s="250">
        <f t="shared" ca="1" si="13"/>
        <v>43739</v>
      </c>
      <c r="N77" s="250">
        <f t="shared" ca="1" si="13"/>
        <v>43770</v>
      </c>
      <c r="O77" s="250">
        <f t="shared" ca="1" si="13"/>
        <v>43800</v>
      </c>
      <c r="P77" s="250">
        <f t="shared" ca="1" si="13"/>
        <v>43831</v>
      </c>
      <c r="Q77" s="250">
        <f t="shared" ca="1" si="13"/>
        <v>43862</v>
      </c>
      <c r="R77" s="250">
        <f t="shared" ca="1" si="13"/>
        <v>43891</v>
      </c>
      <c r="S77" s="250">
        <f t="shared" ca="1" si="13"/>
        <v>43922</v>
      </c>
      <c r="T77" s="250">
        <f t="shared" ca="1" si="13"/>
        <v>43952</v>
      </c>
      <c r="U77" s="250">
        <f t="shared" ca="1" si="13"/>
        <v>43983</v>
      </c>
      <c r="V77" s="250">
        <f t="shared" ca="1" si="13"/>
        <v>44013</v>
      </c>
      <c r="W77" s="250">
        <f t="shared" ca="1" si="13"/>
        <v>44044</v>
      </c>
      <c r="X77" s="250">
        <f t="shared" ca="1" si="13"/>
        <v>44075</v>
      </c>
      <c r="Y77" s="250">
        <f t="shared" ca="1" si="13"/>
        <v>44105</v>
      </c>
      <c r="Z77" s="250">
        <f t="shared" ca="1" si="13"/>
        <v>44136</v>
      </c>
      <c r="AA77" s="250">
        <f t="shared" ca="1" si="13"/>
        <v>44166</v>
      </c>
      <c r="AB77" s="250">
        <f t="shared" ca="1" si="13"/>
        <v>44197</v>
      </c>
      <c r="AC77" s="250">
        <f t="shared" ca="1" si="13"/>
        <v>44228</v>
      </c>
      <c r="AD77" s="250">
        <f t="shared" ca="1" si="13"/>
        <v>44256</v>
      </c>
      <c r="AE77" s="250">
        <f t="shared" ca="1" si="13"/>
        <v>44287</v>
      </c>
      <c r="AF77" s="250">
        <f t="shared" ca="1" si="13"/>
        <v>44317</v>
      </c>
      <c r="AG77" s="250">
        <f t="shared" ca="1" si="13"/>
        <v>44348</v>
      </c>
      <c r="AH77" s="250">
        <f t="shared" ca="1" si="13"/>
        <v>44378</v>
      </c>
      <c r="AI77" s="250">
        <f t="shared" ca="1" si="13"/>
        <v>44409</v>
      </c>
      <c r="AJ77" s="250">
        <f t="shared" ca="1" si="13"/>
        <v>44440</v>
      </c>
      <c r="AK77" s="250">
        <f t="shared" ca="1" si="13"/>
        <v>44470</v>
      </c>
      <c r="AL77" s="250">
        <f t="shared" ca="1" si="13"/>
        <v>44501</v>
      </c>
      <c r="AM77" s="250">
        <f t="shared" ca="1" si="13"/>
        <v>44531</v>
      </c>
      <c r="AN77" s="250">
        <f t="shared" ca="1" si="13"/>
        <v>44562</v>
      </c>
      <c r="AO77" s="250">
        <f t="shared" ca="1" si="13"/>
        <v>44593</v>
      </c>
    </row>
    <row r="78" spans="2:41" s="3" customFormat="1" hidden="1" outlineLevel="1" x14ac:dyDescent="0.25">
      <c r="B78" s="6"/>
      <c r="C78" s="6"/>
      <c r="D78" s="8"/>
      <c r="E78" s="8"/>
      <c r="F78" s="15"/>
      <c r="G78" s="8"/>
      <c r="H78" s="8"/>
      <c r="I78" s="8"/>
      <c r="J78" s="8"/>
      <c r="K78" s="8"/>
      <c r="L78" s="8"/>
      <c r="M78" s="8"/>
      <c r="N78" s="8"/>
      <c r="O78" s="8"/>
      <c r="P78" s="8"/>
      <c r="Q78" s="8"/>
      <c r="R78" s="8"/>
      <c r="S78" s="8"/>
      <c r="T78" s="8"/>
      <c r="U78" s="8"/>
      <c r="V78" s="8"/>
      <c r="W78" s="8"/>
      <c r="X78" s="8"/>
      <c r="Y78" s="8"/>
      <c r="Z78" s="8"/>
      <c r="AA78" s="8"/>
      <c r="AB78" s="8"/>
    </row>
    <row r="79" spans="2:41" s="3" customFormat="1" hidden="1" outlineLevel="1" x14ac:dyDescent="0.25">
      <c r="B79" s="6" t="s">
        <v>316</v>
      </c>
      <c r="C79" s="6"/>
      <c r="D79" s="8"/>
      <c r="E79" s="8"/>
      <c r="F79" s="8"/>
      <c r="G79" s="8"/>
      <c r="H79" s="8"/>
      <c r="I79" s="8"/>
      <c r="J79" s="8"/>
      <c r="K79" s="8"/>
      <c r="L79" s="8"/>
      <c r="M79" s="8"/>
      <c r="N79" s="8"/>
      <c r="O79" s="8"/>
      <c r="P79" s="8"/>
      <c r="Q79" s="8"/>
      <c r="R79" s="8"/>
      <c r="S79" s="8"/>
      <c r="T79" s="8"/>
      <c r="U79" s="8"/>
      <c r="V79" s="8"/>
      <c r="W79" s="8"/>
      <c r="X79" s="8"/>
      <c r="Y79" s="8"/>
      <c r="Z79" s="8"/>
      <c r="AA79" s="8"/>
      <c r="AB79" s="8"/>
    </row>
    <row r="80" spans="2:41" s="3" customFormat="1" ht="3.75" hidden="1" customHeight="1" outlineLevel="1" x14ac:dyDescent="0.25">
      <c r="B80" s="6"/>
      <c r="C80" s="6"/>
      <c r="D80" s="8"/>
      <c r="E80" s="8"/>
      <c r="F80" s="8"/>
      <c r="G80" s="8"/>
      <c r="H80" s="8"/>
      <c r="I80" s="8"/>
      <c r="J80" s="8"/>
      <c r="K80" s="8"/>
      <c r="L80" s="8"/>
      <c r="M80" s="8"/>
      <c r="N80" s="8"/>
      <c r="O80" s="8"/>
      <c r="P80" s="8"/>
      <c r="Q80" s="8"/>
      <c r="R80" s="8"/>
      <c r="S80" s="8"/>
      <c r="T80" s="8"/>
      <c r="U80" s="8"/>
      <c r="V80" s="8"/>
      <c r="W80" s="8"/>
      <c r="X80" s="8"/>
      <c r="Y80" s="8"/>
      <c r="Z80" s="8"/>
      <c r="AA80" s="8"/>
      <c r="AB80" s="8"/>
    </row>
    <row r="81" spans="2:41" s="3" customFormat="1" hidden="1" outlineLevel="1" x14ac:dyDescent="0.25">
      <c r="D81" s="6" t="s">
        <v>1</v>
      </c>
      <c r="E81" s="6"/>
      <c r="F81" s="109"/>
      <c r="G81" s="109"/>
      <c r="H81" s="109"/>
      <c r="I81" s="109"/>
      <c r="J81" s="109"/>
      <c r="K81" s="123"/>
      <c r="L81" s="109"/>
      <c r="M81" s="109"/>
      <c r="N81" s="109"/>
      <c r="O81" s="109"/>
      <c r="P81" s="123"/>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2:41" s="3" customFormat="1" hidden="1" outlineLevel="1" x14ac:dyDescent="0.25">
      <c r="I82" s="8"/>
      <c r="K82" s="11"/>
      <c r="P82" s="11"/>
    </row>
    <row r="83" spans="2:41" s="3" customFormat="1" ht="4.5" hidden="1" customHeight="1" outlineLevel="1" x14ac:dyDescent="0.25">
      <c r="I83" s="8"/>
      <c r="K83" s="11"/>
      <c r="P83" s="11"/>
    </row>
    <row r="84" spans="2:41" s="3" customFormat="1" ht="15" hidden="1" outlineLevel="1" x14ac:dyDescent="0.25">
      <c r="B84" s="248" t="s">
        <v>1</v>
      </c>
      <c r="C84" s="251"/>
      <c r="D84" s="251"/>
      <c r="E84" s="251"/>
      <c r="F84" s="252">
        <f>F81</f>
        <v>0</v>
      </c>
      <c r="G84" s="252">
        <f t="shared" ref="G84:AO84" si="14">G81</f>
        <v>0</v>
      </c>
      <c r="H84" s="252">
        <f t="shared" si="14"/>
        <v>0</v>
      </c>
      <c r="I84" s="252">
        <f t="shared" si="14"/>
        <v>0</v>
      </c>
      <c r="J84" s="252">
        <f t="shared" si="14"/>
        <v>0</v>
      </c>
      <c r="K84" s="252">
        <f t="shared" si="14"/>
        <v>0</v>
      </c>
      <c r="L84" s="252">
        <f t="shared" si="14"/>
        <v>0</v>
      </c>
      <c r="M84" s="252">
        <f t="shared" si="14"/>
        <v>0</v>
      </c>
      <c r="N84" s="252">
        <f t="shared" si="14"/>
        <v>0</v>
      </c>
      <c r="O84" s="252">
        <f t="shared" si="14"/>
        <v>0</v>
      </c>
      <c r="P84" s="252">
        <f t="shared" si="14"/>
        <v>0</v>
      </c>
      <c r="Q84" s="252">
        <f t="shared" si="14"/>
        <v>0</v>
      </c>
      <c r="R84" s="252">
        <f t="shared" si="14"/>
        <v>0</v>
      </c>
      <c r="S84" s="252">
        <f t="shared" si="14"/>
        <v>0</v>
      </c>
      <c r="T84" s="252">
        <f t="shared" si="14"/>
        <v>0</v>
      </c>
      <c r="U84" s="252">
        <f t="shared" si="14"/>
        <v>0</v>
      </c>
      <c r="V84" s="252">
        <f t="shared" si="14"/>
        <v>0</v>
      </c>
      <c r="W84" s="252">
        <f t="shared" si="14"/>
        <v>0</v>
      </c>
      <c r="X84" s="252">
        <f t="shared" si="14"/>
        <v>0</v>
      </c>
      <c r="Y84" s="252">
        <f t="shared" si="14"/>
        <v>0</v>
      </c>
      <c r="Z84" s="252">
        <f t="shared" si="14"/>
        <v>0</v>
      </c>
      <c r="AA84" s="252">
        <f t="shared" si="14"/>
        <v>0</v>
      </c>
      <c r="AB84" s="252">
        <f t="shared" si="14"/>
        <v>0</v>
      </c>
      <c r="AC84" s="252">
        <f t="shared" si="14"/>
        <v>0</v>
      </c>
      <c r="AD84" s="252">
        <f t="shared" si="14"/>
        <v>0</v>
      </c>
      <c r="AE84" s="252">
        <f t="shared" si="14"/>
        <v>0</v>
      </c>
      <c r="AF84" s="252">
        <f t="shared" si="14"/>
        <v>0</v>
      </c>
      <c r="AG84" s="252">
        <f t="shared" si="14"/>
        <v>0</v>
      </c>
      <c r="AH84" s="252">
        <f t="shared" si="14"/>
        <v>0</v>
      </c>
      <c r="AI84" s="252">
        <f t="shared" si="14"/>
        <v>0</v>
      </c>
      <c r="AJ84" s="252">
        <f t="shared" si="14"/>
        <v>0</v>
      </c>
      <c r="AK84" s="252">
        <f t="shared" si="14"/>
        <v>0</v>
      </c>
      <c r="AL84" s="252">
        <f t="shared" si="14"/>
        <v>0</v>
      </c>
      <c r="AM84" s="252">
        <f t="shared" si="14"/>
        <v>0</v>
      </c>
      <c r="AN84" s="252">
        <f t="shared" si="14"/>
        <v>0</v>
      </c>
      <c r="AO84" s="252">
        <f t="shared" si="14"/>
        <v>0</v>
      </c>
    </row>
    <row r="85" spans="2:41" s="3" customFormat="1" hidden="1" outlineLevel="1" x14ac:dyDescent="0.25">
      <c r="I85" s="8"/>
      <c r="K85" s="11"/>
      <c r="P85" s="11"/>
    </row>
    <row r="86" spans="2:41" s="3" customFormat="1" collapsed="1" x14ac:dyDescent="0.25">
      <c r="I86" s="8"/>
      <c r="K86" s="11"/>
      <c r="P86" s="11"/>
    </row>
    <row r="87" spans="2:41" s="3" customFormat="1" x14ac:dyDescent="0.25">
      <c r="C87" s="6" t="s">
        <v>225</v>
      </c>
      <c r="I87" s="8"/>
      <c r="K87" s="11"/>
      <c r="P87" s="11"/>
    </row>
    <row r="88" spans="2:41" s="3" customFormat="1" x14ac:dyDescent="0.25">
      <c r="C88" s="6"/>
      <c r="I88" s="8"/>
      <c r="K88" s="11"/>
      <c r="P88" s="11"/>
    </row>
    <row r="89" spans="2:41" s="3" customFormat="1" x14ac:dyDescent="0.25">
      <c r="I89" s="8"/>
      <c r="K89" s="11"/>
      <c r="P89" s="11"/>
    </row>
    <row r="90" spans="2:41" s="3" customFormat="1" ht="15" x14ac:dyDescent="0.25">
      <c r="B90" s="211" t="s">
        <v>126</v>
      </c>
      <c r="C90" s="164"/>
      <c r="D90" s="214"/>
      <c r="E90" s="214"/>
      <c r="F90" s="214">
        <f ca="1">F77</f>
        <v>43525</v>
      </c>
      <c r="G90" s="214">
        <f ca="1">DATE(YEAR(F90),MONTH(F90)+$H$7,DAY(F90))</f>
        <v>43556</v>
      </c>
      <c r="H90" s="214">
        <f t="shared" ref="H90:AO90" ca="1" si="15">DATE(YEAR(G90),MONTH(G90)+$H$7,DAY(G90))</f>
        <v>43586</v>
      </c>
      <c r="I90" s="214">
        <f t="shared" ca="1" si="15"/>
        <v>43617</v>
      </c>
      <c r="J90" s="214">
        <f t="shared" ca="1" si="15"/>
        <v>43647</v>
      </c>
      <c r="K90" s="214">
        <f t="shared" ca="1" si="15"/>
        <v>43678</v>
      </c>
      <c r="L90" s="214">
        <f t="shared" ca="1" si="15"/>
        <v>43709</v>
      </c>
      <c r="M90" s="214">
        <f t="shared" ca="1" si="15"/>
        <v>43739</v>
      </c>
      <c r="N90" s="214">
        <f t="shared" ca="1" si="15"/>
        <v>43770</v>
      </c>
      <c r="O90" s="214">
        <f t="shared" ca="1" si="15"/>
        <v>43800</v>
      </c>
      <c r="P90" s="214">
        <f t="shared" ca="1" si="15"/>
        <v>43831</v>
      </c>
      <c r="Q90" s="214">
        <f t="shared" ca="1" si="15"/>
        <v>43862</v>
      </c>
      <c r="R90" s="214">
        <f t="shared" ca="1" si="15"/>
        <v>43891</v>
      </c>
      <c r="S90" s="214">
        <f t="shared" ca="1" si="15"/>
        <v>43922</v>
      </c>
      <c r="T90" s="214">
        <f t="shared" ca="1" si="15"/>
        <v>43952</v>
      </c>
      <c r="U90" s="214">
        <f t="shared" ca="1" si="15"/>
        <v>43983</v>
      </c>
      <c r="V90" s="214">
        <f t="shared" ca="1" si="15"/>
        <v>44013</v>
      </c>
      <c r="W90" s="214">
        <f t="shared" ca="1" si="15"/>
        <v>44044</v>
      </c>
      <c r="X90" s="214">
        <f t="shared" ca="1" si="15"/>
        <v>44075</v>
      </c>
      <c r="Y90" s="214">
        <f t="shared" ca="1" si="15"/>
        <v>44105</v>
      </c>
      <c r="Z90" s="214">
        <f t="shared" ca="1" si="15"/>
        <v>44136</v>
      </c>
      <c r="AA90" s="214">
        <f t="shared" ca="1" si="15"/>
        <v>44166</v>
      </c>
      <c r="AB90" s="214">
        <f t="shared" ca="1" si="15"/>
        <v>44197</v>
      </c>
      <c r="AC90" s="214">
        <f t="shared" ca="1" si="15"/>
        <v>44228</v>
      </c>
      <c r="AD90" s="214">
        <f t="shared" ca="1" si="15"/>
        <v>44256</v>
      </c>
      <c r="AE90" s="214">
        <f t="shared" ca="1" si="15"/>
        <v>44287</v>
      </c>
      <c r="AF90" s="214">
        <f t="shared" ca="1" si="15"/>
        <v>44317</v>
      </c>
      <c r="AG90" s="214">
        <f t="shared" ca="1" si="15"/>
        <v>44348</v>
      </c>
      <c r="AH90" s="214">
        <f t="shared" ca="1" si="15"/>
        <v>44378</v>
      </c>
      <c r="AI90" s="214">
        <f t="shared" ca="1" si="15"/>
        <v>44409</v>
      </c>
      <c r="AJ90" s="214">
        <f t="shared" ca="1" si="15"/>
        <v>44440</v>
      </c>
      <c r="AK90" s="214">
        <f t="shared" ca="1" si="15"/>
        <v>44470</v>
      </c>
      <c r="AL90" s="214">
        <f t="shared" ca="1" si="15"/>
        <v>44501</v>
      </c>
      <c r="AM90" s="214">
        <f t="shared" ca="1" si="15"/>
        <v>44531</v>
      </c>
      <c r="AN90" s="214">
        <f t="shared" ca="1" si="15"/>
        <v>44562</v>
      </c>
      <c r="AO90" s="214">
        <f t="shared" ca="1" si="15"/>
        <v>44593</v>
      </c>
    </row>
    <row r="91" spans="2:41" s="3" customFormat="1" x14ac:dyDescent="0.25">
      <c r="I91" s="8"/>
      <c r="K91" s="11"/>
      <c r="P91" s="11"/>
    </row>
    <row r="92" spans="2:41" s="3" customFormat="1" x14ac:dyDescent="0.25">
      <c r="B92" s="3" t="s">
        <v>126</v>
      </c>
      <c r="F92" s="50">
        <f>F58+F72+F84</f>
        <v>0</v>
      </c>
      <c r="G92" s="50">
        <f t="shared" ref="G92:AO92" si="16">G58+G72+G84</f>
        <v>0</v>
      </c>
      <c r="H92" s="50">
        <f t="shared" si="16"/>
        <v>0</v>
      </c>
      <c r="I92" s="50">
        <f t="shared" si="16"/>
        <v>0</v>
      </c>
      <c r="J92" s="50">
        <f t="shared" si="16"/>
        <v>0</v>
      </c>
      <c r="K92" s="50">
        <f t="shared" si="16"/>
        <v>0</v>
      </c>
      <c r="L92" s="50">
        <f t="shared" si="16"/>
        <v>0</v>
      </c>
      <c r="M92" s="50">
        <f t="shared" si="16"/>
        <v>0</v>
      </c>
      <c r="N92" s="50">
        <f t="shared" si="16"/>
        <v>0</v>
      </c>
      <c r="O92" s="50">
        <f t="shared" si="16"/>
        <v>0</v>
      </c>
      <c r="P92" s="50">
        <f t="shared" si="16"/>
        <v>0</v>
      </c>
      <c r="Q92" s="50">
        <f t="shared" si="16"/>
        <v>0</v>
      </c>
      <c r="R92" s="50">
        <f t="shared" si="16"/>
        <v>0</v>
      </c>
      <c r="S92" s="50">
        <f t="shared" si="16"/>
        <v>0</v>
      </c>
      <c r="T92" s="50">
        <f t="shared" si="16"/>
        <v>0</v>
      </c>
      <c r="U92" s="50">
        <f t="shared" si="16"/>
        <v>0</v>
      </c>
      <c r="V92" s="50">
        <f t="shared" si="16"/>
        <v>0</v>
      </c>
      <c r="W92" s="50">
        <f t="shared" si="16"/>
        <v>0</v>
      </c>
      <c r="X92" s="50">
        <f t="shared" si="16"/>
        <v>0</v>
      </c>
      <c r="Y92" s="50">
        <f t="shared" si="16"/>
        <v>0</v>
      </c>
      <c r="Z92" s="50">
        <f t="shared" si="16"/>
        <v>0</v>
      </c>
      <c r="AA92" s="50">
        <f t="shared" si="16"/>
        <v>0</v>
      </c>
      <c r="AB92" s="50">
        <f t="shared" si="16"/>
        <v>0</v>
      </c>
      <c r="AC92" s="50">
        <f t="shared" si="16"/>
        <v>0</v>
      </c>
      <c r="AD92" s="50">
        <f t="shared" si="16"/>
        <v>0</v>
      </c>
      <c r="AE92" s="50">
        <f t="shared" si="16"/>
        <v>0</v>
      </c>
      <c r="AF92" s="50">
        <f t="shared" si="16"/>
        <v>0</v>
      </c>
      <c r="AG92" s="50">
        <f t="shared" si="16"/>
        <v>0</v>
      </c>
      <c r="AH92" s="50">
        <f t="shared" si="16"/>
        <v>0</v>
      </c>
      <c r="AI92" s="50">
        <f t="shared" si="16"/>
        <v>0</v>
      </c>
      <c r="AJ92" s="50">
        <f t="shared" si="16"/>
        <v>0</v>
      </c>
      <c r="AK92" s="50">
        <f t="shared" si="16"/>
        <v>0</v>
      </c>
      <c r="AL92" s="50">
        <f t="shared" si="16"/>
        <v>0</v>
      </c>
      <c r="AM92" s="50">
        <f t="shared" si="16"/>
        <v>0</v>
      </c>
      <c r="AN92" s="50">
        <f t="shared" si="16"/>
        <v>0</v>
      </c>
      <c r="AO92" s="50">
        <f t="shared" si="16"/>
        <v>0</v>
      </c>
    </row>
    <row r="93" spans="2:41" s="3" customFormat="1" x14ac:dyDescent="0.25">
      <c r="B93" s="3" t="s">
        <v>127</v>
      </c>
      <c r="E93" s="57">
        <v>0</v>
      </c>
      <c r="F93" s="69">
        <f>F92*$E$93</f>
        <v>0</v>
      </c>
      <c r="G93" s="69">
        <f t="shared" ref="G93:AO93" si="17">G92*$E$93</f>
        <v>0</v>
      </c>
      <c r="H93" s="69">
        <f t="shared" si="17"/>
        <v>0</v>
      </c>
      <c r="I93" s="69">
        <f t="shared" si="17"/>
        <v>0</v>
      </c>
      <c r="J93" s="69">
        <f t="shared" si="17"/>
        <v>0</v>
      </c>
      <c r="K93" s="69">
        <f t="shared" si="17"/>
        <v>0</v>
      </c>
      <c r="L93" s="69">
        <f t="shared" si="17"/>
        <v>0</v>
      </c>
      <c r="M93" s="69">
        <f t="shared" si="17"/>
        <v>0</v>
      </c>
      <c r="N93" s="69">
        <f t="shared" si="17"/>
        <v>0</v>
      </c>
      <c r="O93" s="69">
        <f t="shared" si="17"/>
        <v>0</v>
      </c>
      <c r="P93" s="69">
        <f t="shared" si="17"/>
        <v>0</v>
      </c>
      <c r="Q93" s="69">
        <f t="shared" si="17"/>
        <v>0</v>
      </c>
      <c r="R93" s="69">
        <f t="shared" si="17"/>
        <v>0</v>
      </c>
      <c r="S93" s="69">
        <f t="shared" si="17"/>
        <v>0</v>
      </c>
      <c r="T93" s="69">
        <f t="shared" si="17"/>
        <v>0</v>
      </c>
      <c r="U93" s="69">
        <f t="shared" si="17"/>
        <v>0</v>
      </c>
      <c r="V93" s="69">
        <f t="shared" si="17"/>
        <v>0</v>
      </c>
      <c r="W93" s="69">
        <f t="shared" si="17"/>
        <v>0</v>
      </c>
      <c r="X93" s="69">
        <f t="shared" si="17"/>
        <v>0</v>
      </c>
      <c r="Y93" s="69">
        <f t="shared" si="17"/>
        <v>0</v>
      </c>
      <c r="Z93" s="69">
        <f t="shared" si="17"/>
        <v>0</v>
      </c>
      <c r="AA93" s="69">
        <f t="shared" si="17"/>
        <v>0</v>
      </c>
      <c r="AB93" s="69">
        <f t="shared" si="17"/>
        <v>0</v>
      </c>
      <c r="AC93" s="69">
        <f t="shared" si="17"/>
        <v>0</v>
      </c>
      <c r="AD93" s="69">
        <f t="shared" si="17"/>
        <v>0</v>
      </c>
      <c r="AE93" s="69">
        <f t="shared" si="17"/>
        <v>0</v>
      </c>
      <c r="AF93" s="69">
        <f t="shared" si="17"/>
        <v>0</v>
      </c>
      <c r="AG93" s="69">
        <f t="shared" si="17"/>
        <v>0</v>
      </c>
      <c r="AH93" s="69">
        <f t="shared" si="17"/>
        <v>0</v>
      </c>
      <c r="AI93" s="69">
        <f t="shared" si="17"/>
        <v>0</v>
      </c>
      <c r="AJ93" s="69">
        <f t="shared" si="17"/>
        <v>0</v>
      </c>
      <c r="AK93" s="69">
        <f t="shared" si="17"/>
        <v>0</v>
      </c>
      <c r="AL93" s="69">
        <f t="shared" si="17"/>
        <v>0</v>
      </c>
      <c r="AM93" s="69">
        <f t="shared" si="17"/>
        <v>0</v>
      </c>
      <c r="AN93" s="69">
        <f t="shared" si="17"/>
        <v>0</v>
      </c>
      <c r="AO93" s="69">
        <f t="shared" si="17"/>
        <v>0</v>
      </c>
    </row>
    <row r="94" spans="2:41" s="3" customFormat="1" x14ac:dyDescent="0.25">
      <c r="B94" s="3" t="s">
        <v>168</v>
      </c>
      <c r="E94" s="57">
        <v>0.19</v>
      </c>
      <c r="F94" s="69">
        <f>(F92-F93)*$E$94</f>
        <v>0</v>
      </c>
      <c r="G94" s="69">
        <f t="shared" ref="G94:AO94" si="18">(G92-G93)*$E$94</f>
        <v>0</v>
      </c>
      <c r="H94" s="69">
        <f t="shared" si="18"/>
        <v>0</v>
      </c>
      <c r="I94" s="69">
        <f t="shared" si="18"/>
        <v>0</v>
      </c>
      <c r="J94" s="69">
        <f t="shared" si="18"/>
        <v>0</v>
      </c>
      <c r="K94" s="69">
        <f t="shared" si="18"/>
        <v>0</v>
      </c>
      <c r="L94" s="69">
        <f t="shared" si="18"/>
        <v>0</v>
      </c>
      <c r="M94" s="69">
        <f t="shared" si="18"/>
        <v>0</v>
      </c>
      <c r="N94" s="69">
        <f t="shared" si="18"/>
        <v>0</v>
      </c>
      <c r="O94" s="69">
        <f t="shared" si="18"/>
        <v>0</v>
      </c>
      <c r="P94" s="69">
        <f t="shared" si="18"/>
        <v>0</v>
      </c>
      <c r="Q94" s="69">
        <f t="shared" si="18"/>
        <v>0</v>
      </c>
      <c r="R94" s="69">
        <f t="shared" si="18"/>
        <v>0</v>
      </c>
      <c r="S94" s="69">
        <f t="shared" si="18"/>
        <v>0</v>
      </c>
      <c r="T94" s="69">
        <f t="shared" si="18"/>
        <v>0</v>
      </c>
      <c r="U94" s="69">
        <f t="shared" si="18"/>
        <v>0</v>
      </c>
      <c r="V94" s="69">
        <f t="shared" si="18"/>
        <v>0</v>
      </c>
      <c r="W94" s="69">
        <f t="shared" si="18"/>
        <v>0</v>
      </c>
      <c r="X94" s="69">
        <f t="shared" si="18"/>
        <v>0</v>
      </c>
      <c r="Y94" s="69">
        <f t="shared" si="18"/>
        <v>0</v>
      </c>
      <c r="Z94" s="69">
        <f t="shared" si="18"/>
        <v>0</v>
      </c>
      <c r="AA94" s="69">
        <f t="shared" si="18"/>
        <v>0</v>
      </c>
      <c r="AB94" s="69">
        <f t="shared" si="18"/>
        <v>0</v>
      </c>
      <c r="AC94" s="69">
        <f t="shared" si="18"/>
        <v>0</v>
      </c>
      <c r="AD94" s="69">
        <f t="shared" si="18"/>
        <v>0</v>
      </c>
      <c r="AE94" s="69">
        <f t="shared" si="18"/>
        <v>0</v>
      </c>
      <c r="AF94" s="69">
        <f t="shared" si="18"/>
        <v>0</v>
      </c>
      <c r="AG94" s="69">
        <f t="shared" si="18"/>
        <v>0</v>
      </c>
      <c r="AH94" s="69">
        <f t="shared" si="18"/>
        <v>0</v>
      </c>
      <c r="AI94" s="69">
        <f t="shared" si="18"/>
        <v>0</v>
      </c>
      <c r="AJ94" s="69">
        <f t="shared" si="18"/>
        <v>0</v>
      </c>
      <c r="AK94" s="69">
        <f t="shared" si="18"/>
        <v>0</v>
      </c>
      <c r="AL94" s="69">
        <f t="shared" si="18"/>
        <v>0</v>
      </c>
      <c r="AM94" s="69">
        <f t="shared" si="18"/>
        <v>0</v>
      </c>
      <c r="AN94" s="69">
        <f t="shared" si="18"/>
        <v>0</v>
      </c>
      <c r="AO94" s="69">
        <f t="shared" si="18"/>
        <v>0</v>
      </c>
    </row>
    <row r="95" spans="2:41" s="3" customFormat="1" ht="6" customHeight="1" x14ac:dyDescent="0.25">
      <c r="E95" s="90"/>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spans="2:41" s="3" customFormat="1" ht="15" x14ac:dyDescent="0.25">
      <c r="B96" s="85" t="s">
        <v>227</v>
      </c>
      <c r="C96" s="17"/>
      <c r="D96" s="163"/>
      <c r="E96" s="17"/>
      <c r="F96" s="20">
        <f>F92-F93+F94</f>
        <v>0</v>
      </c>
      <c r="G96" s="20">
        <f>G92-G93+G94</f>
        <v>0</v>
      </c>
      <c r="H96" s="20">
        <f t="shared" ref="H96:AO96" si="19">H92-H93+H94</f>
        <v>0</v>
      </c>
      <c r="I96" s="20">
        <f t="shared" si="19"/>
        <v>0</v>
      </c>
      <c r="J96" s="20">
        <f t="shared" si="19"/>
        <v>0</v>
      </c>
      <c r="K96" s="20">
        <f t="shared" si="19"/>
        <v>0</v>
      </c>
      <c r="L96" s="20">
        <f t="shared" si="19"/>
        <v>0</v>
      </c>
      <c r="M96" s="20">
        <f t="shared" si="19"/>
        <v>0</v>
      </c>
      <c r="N96" s="20">
        <f t="shared" si="19"/>
        <v>0</v>
      </c>
      <c r="O96" s="20">
        <f t="shared" si="19"/>
        <v>0</v>
      </c>
      <c r="P96" s="20">
        <f t="shared" si="19"/>
        <v>0</v>
      </c>
      <c r="Q96" s="20">
        <f t="shared" si="19"/>
        <v>0</v>
      </c>
      <c r="R96" s="20">
        <f t="shared" si="19"/>
        <v>0</v>
      </c>
      <c r="S96" s="20">
        <f t="shared" si="19"/>
        <v>0</v>
      </c>
      <c r="T96" s="20">
        <f t="shared" si="19"/>
        <v>0</v>
      </c>
      <c r="U96" s="20">
        <f t="shared" si="19"/>
        <v>0</v>
      </c>
      <c r="V96" s="20">
        <f t="shared" si="19"/>
        <v>0</v>
      </c>
      <c r="W96" s="20">
        <f t="shared" si="19"/>
        <v>0</v>
      </c>
      <c r="X96" s="20">
        <f t="shared" si="19"/>
        <v>0</v>
      </c>
      <c r="Y96" s="20">
        <f t="shared" si="19"/>
        <v>0</v>
      </c>
      <c r="Z96" s="20">
        <f t="shared" si="19"/>
        <v>0</v>
      </c>
      <c r="AA96" s="20">
        <f t="shared" si="19"/>
        <v>0</v>
      </c>
      <c r="AB96" s="20">
        <f t="shared" si="19"/>
        <v>0</v>
      </c>
      <c r="AC96" s="20">
        <f t="shared" si="19"/>
        <v>0</v>
      </c>
      <c r="AD96" s="20">
        <f t="shared" si="19"/>
        <v>0</v>
      </c>
      <c r="AE96" s="20">
        <f t="shared" si="19"/>
        <v>0</v>
      </c>
      <c r="AF96" s="20">
        <f t="shared" si="19"/>
        <v>0</v>
      </c>
      <c r="AG96" s="20">
        <f t="shared" si="19"/>
        <v>0</v>
      </c>
      <c r="AH96" s="20">
        <f t="shared" si="19"/>
        <v>0</v>
      </c>
      <c r="AI96" s="20">
        <f t="shared" si="19"/>
        <v>0</v>
      </c>
      <c r="AJ96" s="20">
        <f t="shared" si="19"/>
        <v>0</v>
      </c>
      <c r="AK96" s="20">
        <f t="shared" si="19"/>
        <v>0</v>
      </c>
      <c r="AL96" s="20">
        <f t="shared" si="19"/>
        <v>0</v>
      </c>
      <c r="AM96" s="20">
        <f t="shared" si="19"/>
        <v>0</v>
      </c>
      <c r="AN96" s="20">
        <f t="shared" si="19"/>
        <v>0</v>
      </c>
      <c r="AO96" s="20">
        <f t="shared" si="19"/>
        <v>0</v>
      </c>
    </row>
    <row r="97" spans="2:41" s="3" customFormat="1" x14ac:dyDescent="0.25">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spans="2:41" s="3" customFormat="1" x14ac:dyDescent="0.25">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spans="2:41" s="3" customFormat="1" x14ac:dyDescent="0.25">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spans="2:41" s="3" customFormat="1" x14ac:dyDescent="0.25">
      <c r="I100" s="8"/>
      <c r="K100" s="11"/>
      <c r="P100" s="11"/>
    </row>
    <row r="101" spans="2:41" s="84" customFormat="1" ht="17.399999999999999" x14ac:dyDescent="0.3">
      <c r="B101" s="86" t="s">
        <v>331</v>
      </c>
      <c r="C101" s="83"/>
    </row>
    <row r="102" spans="2:41" s="3" customFormat="1" ht="4.5" customHeight="1" x14ac:dyDescent="0.25">
      <c r="B102" s="6"/>
      <c r="C102" s="5"/>
    </row>
    <row r="103" spans="2:41" s="3" customFormat="1" x14ac:dyDescent="0.25">
      <c r="B103" s="6"/>
      <c r="C103" s="5"/>
    </row>
    <row r="104" spans="2:41" s="3" customFormat="1" x14ac:dyDescent="0.25">
      <c r="B104" s="6" t="s">
        <v>96</v>
      </c>
      <c r="C104" s="5"/>
      <c r="H104" s="53"/>
    </row>
    <row r="105" spans="2:41" s="3" customFormat="1" x14ac:dyDescent="0.25">
      <c r="C105" s="5"/>
      <c r="H105" s="53"/>
    </row>
    <row r="106" spans="2:41" s="3" customFormat="1" x14ac:dyDescent="0.25">
      <c r="B106" s="6" t="s">
        <v>296</v>
      </c>
      <c r="C106" s="5"/>
      <c r="K106" s="53"/>
    </row>
    <row r="107" spans="2:41" s="3" customFormat="1" x14ac:dyDescent="0.25">
      <c r="C107" s="5"/>
      <c r="K107" s="53"/>
    </row>
    <row r="108" spans="2:41" s="3" customFormat="1" x14ac:dyDescent="0.25">
      <c r="D108" s="14"/>
      <c r="E108" s="14"/>
      <c r="I108" s="8"/>
      <c r="K108" s="11"/>
      <c r="P108" s="11"/>
    </row>
    <row r="109" spans="2:41" s="3" customFormat="1" ht="15" x14ac:dyDescent="0.25">
      <c r="B109" s="384" t="s">
        <v>326</v>
      </c>
      <c r="C109" s="380"/>
      <c r="D109" s="385"/>
      <c r="E109" s="385"/>
      <c r="F109" s="385">
        <f t="shared" ref="F109:AO109" ca="1" si="20">F30</f>
        <v>43525</v>
      </c>
      <c r="G109" s="385">
        <f t="shared" ca="1" si="20"/>
        <v>43556</v>
      </c>
      <c r="H109" s="385">
        <f t="shared" ca="1" si="20"/>
        <v>43586</v>
      </c>
      <c r="I109" s="385">
        <f t="shared" ca="1" si="20"/>
        <v>43617</v>
      </c>
      <c r="J109" s="385">
        <f t="shared" ca="1" si="20"/>
        <v>43647</v>
      </c>
      <c r="K109" s="385">
        <f t="shared" ca="1" si="20"/>
        <v>43678</v>
      </c>
      <c r="L109" s="385">
        <f t="shared" ca="1" si="20"/>
        <v>43709</v>
      </c>
      <c r="M109" s="385">
        <f t="shared" ca="1" si="20"/>
        <v>43739</v>
      </c>
      <c r="N109" s="385">
        <f t="shared" ca="1" si="20"/>
        <v>43770</v>
      </c>
      <c r="O109" s="385">
        <f t="shared" ca="1" si="20"/>
        <v>43800</v>
      </c>
      <c r="P109" s="385">
        <f t="shared" ca="1" si="20"/>
        <v>43831</v>
      </c>
      <c r="Q109" s="385">
        <f t="shared" ca="1" si="20"/>
        <v>43862</v>
      </c>
      <c r="R109" s="385">
        <f t="shared" ca="1" si="20"/>
        <v>43891</v>
      </c>
      <c r="S109" s="385">
        <f t="shared" ca="1" si="20"/>
        <v>43922</v>
      </c>
      <c r="T109" s="385">
        <f t="shared" ca="1" si="20"/>
        <v>43952</v>
      </c>
      <c r="U109" s="385">
        <f t="shared" ca="1" si="20"/>
        <v>43983</v>
      </c>
      <c r="V109" s="385">
        <f t="shared" ca="1" si="20"/>
        <v>44013</v>
      </c>
      <c r="W109" s="385">
        <f t="shared" ca="1" si="20"/>
        <v>44044</v>
      </c>
      <c r="X109" s="385">
        <f t="shared" ca="1" si="20"/>
        <v>44075</v>
      </c>
      <c r="Y109" s="385">
        <f t="shared" ca="1" si="20"/>
        <v>44105</v>
      </c>
      <c r="Z109" s="385">
        <f t="shared" ca="1" si="20"/>
        <v>44136</v>
      </c>
      <c r="AA109" s="385">
        <f t="shared" ca="1" si="20"/>
        <v>44166</v>
      </c>
      <c r="AB109" s="385">
        <f t="shared" ca="1" si="20"/>
        <v>44197</v>
      </c>
      <c r="AC109" s="385">
        <f t="shared" ca="1" si="20"/>
        <v>44228</v>
      </c>
      <c r="AD109" s="385">
        <f t="shared" ca="1" si="20"/>
        <v>44256</v>
      </c>
      <c r="AE109" s="385">
        <f t="shared" ca="1" si="20"/>
        <v>44287</v>
      </c>
      <c r="AF109" s="385">
        <f t="shared" ca="1" si="20"/>
        <v>44317</v>
      </c>
      <c r="AG109" s="385">
        <f t="shared" ca="1" si="20"/>
        <v>44348</v>
      </c>
      <c r="AH109" s="385">
        <f t="shared" ca="1" si="20"/>
        <v>44378</v>
      </c>
      <c r="AI109" s="385">
        <f t="shared" ca="1" si="20"/>
        <v>44409</v>
      </c>
      <c r="AJ109" s="385">
        <f t="shared" ca="1" si="20"/>
        <v>44440</v>
      </c>
      <c r="AK109" s="385">
        <f t="shared" ca="1" si="20"/>
        <v>44470</v>
      </c>
      <c r="AL109" s="385">
        <f t="shared" ca="1" si="20"/>
        <v>44501</v>
      </c>
      <c r="AM109" s="385">
        <f t="shared" ca="1" si="20"/>
        <v>44531</v>
      </c>
      <c r="AN109" s="385">
        <f t="shared" ca="1" si="20"/>
        <v>44562</v>
      </c>
      <c r="AO109" s="385">
        <f t="shared" ca="1" si="20"/>
        <v>44593</v>
      </c>
    </row>
    <row r="110" spans="2:41" x14ac:dyDescent="0.25">
      <c r="B110" s="10"/>
      <c r="C110" s="10"/>
      <c r="D110" s="16"/>
      <c r="E110" s="16"/>
      <c r="I110" s="9"/>
      <c r="J110" s="9"/>
      <c r="K110" s="9"/>
      <c r="M110" s="10"/>
    </row>
    <row r="111" spans="2:41" ht="13.8" thickBot="1" x14ac:dyDescent="0.3">
      <c r="B111" s="21" t="s">
        <v>118</v>
      </c>
      <c r="D111" s="270" t="s">
        <v>244</v>
      </c>
      <c r="E111" s="16"/>
      <c r="I111" s="9"/>
      <c r="J111" s="9"/>
      <c r="K111" s="9"/>
      <c r="M111" s="10"/>
    </row>
    <row r="112" spans="2:41" ht="13.8" thickBot="1" x14ac:dyDescent="0.3">
      <c r="B112" s="10"/>
      <c r="C112" s="97" t="s">
        <v>325</v>
      </c>
      <c r="D112" s="16"/>
      <c r="E112" s="16"/>
      <c r="F112" s="333">
        <f>SUM('1. Investitionen'!F23:F35)</f>
        <v>0</v>
      </c>
      <c r="I112" s="9"/>
      <c r="J112" s="9"/>
      <c r="K112" s="9"/>
      <c r="M112" s="10"/>
    </row>
    <row r="113" spans="2:41" x14ac:dyDescent="0.25">
      <c r="B113" s="10"/>
      <c r="D113" s="2" t="s">
        <v>168</v>
      </c>
      <c r="E113" s="321"/>
      <c r="F113" s="12">
        <f>SUM('1. Investitionen'!H23:H35)</f>
        <v>0</v>
      </c>
      <c r="I113" s="9"/>
      <c r="J113" s="9"/>
      <c r="K113" s="9"/>
      <c r="M113" s="10"/>
    </row>
    <row r="114" spans="2:41" x14ac:dyDescent="0.25">
      <c r="B114" s="10"/>
      <c r="C114" s="10"/>
      <c r="D114" s="16"/>
      <c r="E114" s="16"/>
      <c r="I114" s="9"/>
      <c r="J114" s="9"/>
      <c r="K114" s="9"/>
      <c r="M114" s="10"/>
    </row>
    <row r="115" spans="2:41" x14ac:dyDescent="0.25">
      <c r="B115" s="21" t="s">
        <v>128</v>
      </c>
      <c r="C115" s="10"/>
      <c r="I115" s="9"/>
      <c r="J115" s="9"/>
      <c r="K115" s="9"/>
      <c r="M115" s="10"/>
    </row>
    <row r="116" spans="2:41" x14ac:dyDescent="0.25">
      <c r="C116" s="2" t="s">
        <v>5</v>
      </c>
      <c r="D116" s="2" t="s">
        <v>4</v>
      </c>
      <c r="F116" s="302">
        <f t="shared" ref="F116:AO116" si="21">F34</f>
        <v>0</v>
      </c>
      <c r="G116" s="302">
        <f t="shared" si="21"/>
        <v>0</v>
      </c>
      <c r="H116" s="302">
        <f t="shared" si="21"/>
        <v>0</v>
      </c>
      <c r="I116" s="302">
        <f t="shared" si="21"/>
        <v>0</v>
      </c>
      <c r="J116" s="302">
        <f t="shared" si="21"/>
        <v>0</v>
      </c>
      <c r="K116" s="302">
        <f t="shared" si="21"/>
        <v>0</v>
      </c>
      <c r="L116" s="302">
        <f t="shared" si="21"/>
        <v>0</v>
      </c>
      <c r="M116" s="302">
        <f t="shared" si="21"/>
        <v>0</v>
      </c>
      <c r="N116" s="302">
        <f t="shared" si="21"/>
        <v>0</v>
      </c>
      <c r="O116" s="302">
        <f t="shared" si="21"/>
        <v>0</v>
      </c>
      <c r="P116" s="302">
        <f t="shared" si="21"/>
        <v>0</v>
      </c>
      <c r="Q116" s="302">
        <f t="shared" si="21"/>
        <v>0</v>
      </c>
      <c r="R116" s="302">
        <f t="shared" si="21"/>
        <v>0</v>
      </c>
      <c r="S116" s="302">
        <f t="shared" si="21"/>
        <v>0</v>
      </c>
      <c r="T116" s="302">
        <f t="shared" si="21"/>
        <v>0</v>
      </c>
      <c r="U116" s="302">
        <f t="shared" si="21"/>
        <v>0</v>
      </c>
      <c r="V116" s="302">
        <f t="shared" si="21"/>
        <v>0</v>
      </c>
      <c r="W116" s="302">
        <f t="shared" si="21"/>
        <v>0</v>
      </c>
      <c r="X116" s="302">
        <f t="shared" si="21"/>
        <v>0</v>
      </c>
      <c r="Y116" s="302">
        <f t="shared" si="21"/>
        <v>0</v>
      </c>
      <c r="Z116" s="302">
        <f t="shared" si="21"/>
        <v>0</v>
      </c>
      <c r="AA116" s="302">
        <f t="shared" si="21"/>
        <v>0</v>
      </c>
      <c r="AB116" s="302">
        <f t="shared" si="21"/>
        <v>0</v>
      </c>
      <c r="AC116" s="302">
        <f t="shared" si="21"/>
        <v>0</v>
      </c>
      <c r="AD116" s="302">
        <f t="shared" si="21"/>
        <v>0</v>
      </c>
      <c r="AE116" s="302">
        <f t="shared" si="21"/>
        <v>0</v>
      </c>
      <c r="AF116" s="302">
        <f t="shared" si="21"/>
        <v>0</v>
      </c>
      <c r="AG116" s="302">
        <f t="shared" si="21"/>
        <v>0</v>
      </c>
      <c r="AH116" s="302">
        <f t="shared" si="21"/>
        <v>0</v>
      </c>
      <c r="AI116" s="302">
        <f t="shared" si="21"/>
        <v>0</v>
      </c>
      <c r="AJ116" s="302">
        <f t="shared" si="21"/>
        <v>0</v>
      </c>
      <c r="AK116" s="302">
        <f t="shared" si="21"/>
        <v>0</v>
      </c>
      <c r="AL116" s="302">
        <f t="shared" si="21"/>
        <v>0</v>
      </c>
      <c r="AM116" s="302">
        <f t="shared" si="21"/>
        <v>0</v>
      </c>
      <c r="AN116" s="302">
        <f t="shared" si="21"/>
        <v>0</v>
      </c>
      <c r="AO116" s="302">
        <f t="shared" si="21"/>
        <v>0</v>
      </c>
    </row>
    <row r="117" spans="2:41" x14ac:dyDescent="0.25">
      <c r="D117" s="2" t="s">
        <v>144</v>
      </c>
      <c r="F117" s="116">
        <v>0.75</v>
      </c>
      <c r="G117" s="116">
        <v>0.75</v>
      </c>
      <c r="H117" s="116">
        <v>0.75</v>
      </c>
      <c r="I117" s="116">
        <v>0.75</v>
      </c>
      <c r="J117" s="116">
        <v>0.75</v>
      </c>
      <c r="K117" s="116">
        <v>0.75</v>
      </c>
      <c r="L117" s="116">
        <v>0.75</v>
      </c>
      <c r="M117" s="116">
        <v>0.75</v>
      </c>
      <c r="N117" s="116">
        <v>0.75</v>
      </c>
      <c r="O117" s="116">
        <v>0.75</v>
      </c>
      <c r="P117" s="116">
        <v>0.75</v>
      </c>
      <c r="Q117" s="116">
        <v>0.75</v>
      </c>
      <c r="R117" s="116">
        <v>0.75</v>
      </c>
      <c r="S117" s="116">
        <v>0.75</v>
      </c>
      <c r="T117" s="116">
        <v>0.75</v>
      </c>
      <c r="U117" s="116">
        <v>0.75</v>
      </c>
      <c r="V117" s="116">
        <v>0.75</v>
      </c>
      <c r="W117" s="116">
        <v>0.75</v>
      </c>
      <c r="X117" s="116">
        <v>0.75</v>
      </c>
      <c r="Y117" s="116">
        <v>0.75</v>
      </c>
      <c r="Z117" s="116">
        <v>0.75</v>
      </c>
      <c r="AA117" s="116">
        <v>0.75</v>
      </c>
      <c r="AB117" s="116">
        <v>0.75</v>
      </c>
      <c r="AC117" s="116">
        <v>0.75</v>
      </c>
      <c r="AD117" s="116">
        <v>0.75</v>
      </c>
      <c r="AE117" s="116">
        <v>0.75</v>
      </c>
      <c r="AF117" s="116">
        <v>0.75</v>
      </c>
      <c r="AG117" s="116">
        <v>0.75</v>
      </c>
      <c r="AH117" s="116">
        <v>0.75</v>
      </c>
      <c r="AI117" s="116">
        <v>0.75</v>
      </c>
      <c r="AJ117" s="116">
        <v>0.75</v>
      </c>
      <c r="AK117" s="116">
        <v>0.75</v>
      </c>
      <c r="AL117" s="116">
        <v>0.75</v>
      </c>
      <c r="AM117" s="116">
        <v>0.75</v>
      </c>
      <c r="AN117" s="116">
        <v>0.75</v>
      </c>
      <c r="AO117" s="116">
        <v>0.75</v>
      </c>
    </row>
    <row r="118" spans="2:41" x14ac:dyDescent="0.25">
      <c r="D118" s="21" t="s">
        <v>3</v>
      </c>
      <c r="E118" s="21"/>
      <c r="F118" s="12">
        <f>IF(ISNUMBER(F116*F117),F116*F117,"")</f>
        <v>0</v>
      </c>
      <c r="G118" s="12">
        <f>IF(ISNUMBER(G116*G117),G116*G117,"")</f>
        <v>0</v>
      </c>
      <c r="H118" s="12">
        <f t="shared" ref="H118:AO118" si="22">IF(ISNUMBER(H116*H117),H116*H117,"")</f>
        <v>0</v>
      </c>
      <c r="I118" s="12">
        <f t="shared" si="22"/>
        <v>0</v>
      </c>
      <c r="J118" s="12">
        <f t="shared" si="22"/>
        <v>0</v>
      </c>
      <c r="K118" s="12">
        <f t="shared" si="22"/>
        <v>0</v>
      </c>
      <c r="L118" s="12">
        <f t="shared" si="22"/>
        <v>0</v>
      </c>
      <c r="M118" s="12">
        <f t="shared" si="22"/>
        <v>0</v>
      </c>
      <c r="N118" s="12">
        <f t="shared" si="22"/>
        <v>0</v>
      </c>
      <c r="O118" s="12">
        <f t="shared" si="22"/>
        <v>0</v>
      </c>
      <c r="P118" s="12">
        <f t="shared" si="22"/>
        <v>0</v>
      </c>
      <c r="Q118" s="12">
        <f t="shared" si="22"/>
        <v>0</v>
      </c>
      <c r="R118" s="12">
        <f t="shared" si="22"/>
        <v>0</v>
      </c>
      <c r="S118" s="12">
        <f t="shared" si="22"/>
        <v>0</v>
      </c>
      <c r="T118" s="12">
        <f t="shared" si="22"/>
        <v>0</v>
      </c>
      <c r="U118" s="12">
        <f t="shared" si="22"/>
        <v>0</v>
      </c>
      <c r="V118" s="12">
        <f t="shared" si="22"/>
        <v>0</v>
      </c>
      <c r="W118" s="12">
        <f t="shared" si="22"/>
        <v>0</v>
      </c>
      <c r="X118" s="12">
        <f t="shared" si="22"/>
        <v>0</v>
      </c>
      <c r="Y118" s="12">
        <f t="shared" si="22"/>
        <v>0</v>
      </c>
      <c r="Z118" s="12">
        <f t="shared" si="22"/>
        <v>0</v>
      </c>
      <c r="AA118" s="12">
        <f t="shared" si="22"/>
        <v>0</v>
      </c>
      <c r="AB118" s="12">
        <f t="shared" si="22"/>
        <v>0</v>
      </c>
      <c r="AC118" s="12">
        <f t="shared" si="22"/>
        <v>0</v>
      </c>
      <c r="AD118" s="12">
        <f t="shared" si="22"/>
        <v>0</v>
      </c>
      <c r="AE118" s="12">
        <f t="shared" si="22"/>
        <v>0</v>
      </c>
      <c r="AF118" s="12">
        <f t="shared" si="22"/>
        <v>0</v>
      </c>
      <c r="AG118" s="12">
        <f t="shared" si="22"/>
        <v>0</v>
      </c>
      <c r="AH118" s="12">
        <f t="shared" si="22"/>
        <v>0</v>
      </c>
      <c r="AI118" s="12">
        <f t="shared" si="22"/>
        <v>0</v>
      </c>
      <c r="AJ118" s="12">
        <f t="shared" si="22"/>
        <v>0</v>
      </c>
      <c r="AK118" s="12">
        <f t="shared" si="22"/>
        <v>0</v>
      </c>
      <c r="AL118" s="12">
        <f t="shared" si="22"/>
        <v>0</v>
      </c>
      <c r="AM118" s="12">
        <f t="shared" si="22"/>
        <v>0</v>
      </c>
      <c r="AN118" s="12">
        <f t="shared" si="22"/>
        <v>0</v>
      </c>
      <c r="AO118" s="12">
        <f t="shared" si="22"/>
        <v>0</v>
      </c>
    </row>
    <row r="119" spans="2:41" x14ac:dyDescent="0.25">
      <c r="D119" s="2" t="s">
        <v>168</v>
      </c>
      <c r="E119" s="315">
        <v>0.19</v>
      </c>
      <c r="F119" s="12">
        <f>F118*$E$119</f>
        <v>0</v>
      </c>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2:41" x14ac:dyDescent="0.25">
      <c r="F120" s="25"/>
      <c r="G120" s="25"/>
      <c r="H120" s="25"/>
      <c r="I120" s="25"/>
      <c r="J120" s="25"/>
      <c r="K120" s="25"/>
      <c r="L120" s="25"/>
      <c r="M120" s="26"/>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row>
    <row r="121" spans="2:41" x14ac:dyDescent="0.25">
      <c r="B121" s="21" t="s">
        <v>129</v>
      </c>
      <c r="C121" s="10"/>
      <c r="I121" s="9"/>
      <c r="J121" s="9"/>
      <c r="K121" s="9"/>
      <c r="M121" s="10"/>
    </row>
    <row r="122" spans="2:41" x14ac:dyDescent="0.25">
      <c r="C122" s="2" t="s">
        <v>5</v>
      </c>
      <c r="D122" s="2" t="s">
        <v>4</v>
      </c>
      <c r="F122" s="302">
        <f t="shared" ref="F122:AO122" si="23">F38</f>
        <v>0</v>
      </c>
      <c r="G122" s="302"/>
      <c r="H122" s="302">
        <f t="shared" si="23"/>
        <v>0</v>
      </c>
      <c r="I122" s="302">
        <f t="shared" si="23"/>
        <v>0</v>
      </c>
      <c r="J122" s="302">
        <f t="shared" si="23"/>
        <v>0</v>
      </c>
      <c r="K122" s="302">
        <f t="shared" si="23"/>
        <v>0</v>
      </c>
      <c r="L122" s="302">
        <f t="shared" si="23"/>
        <v>0</v>
      </c>
      <c r="M122" s="302">
        <f t="shared" si="23"/>
        <v>0</v>
      </c>
      <c r="N122" s="302">
        <f t="shared" si="23"/>
        <v>0</v>
      </c>
      <c r="O122" s="302">
        <f t="shared" si="23"/>
        <v>0</v>
      </c>
      <c r="P122" s="302">
        <f t="shared" si="23"/>
        <v>0</v>
      </c>
      <c r="Q122" s="302">
        <f t="shared" si="23"/>
        <v>0</v>
      </c>
      <c r="R122" s="302">
        <f t="shared" si="23"/>
        <v>0</v>
      </c>
      <c r="S122" s="302">
        <f t="shared" si="23"/>
        <v>0</v>
      </c>
      <c r="T122" s="302">
        <f t="shared" si="23"/>
        <v>0</v>
      </c>
      <c r="U122" s="302">
        <f t="shared" si="23"/>
        <v>0</v>
      </c>
      <c r="V122" s="302">
        <f t="shared" si="23"/>
        <v>0</v>
      </c>
      <c r="W122" s="302">
        <f t="shared" si="23"/>
        <v>0</v>
      </c>
      <c r="X122" s="302">
        <f t="shared" si="23"/>
        <v>0</v>
      </c>
      <c r="Y122" s="302">
        <f t="shared" si="23"/>
        <v>0</v>
      </c>
      <c r="Z122" s="302">
        <f t="shared" si="23"/>
        <v>0</v>
      </c>
      <c r="AA122" s="302">
        <f t="shared" si="23"/>
        <v>0</v>
      </c>
      <c r="AB122" s="302">
        <f t="shared" si="23"/>
        <v>0</v>
      </c>
      <c r="AC122" s="302">
        <f t="shared" si="23"/>
        <v>0</v>
      </c>
      <c r="AD122" s="302">
        <f t="shared" si="23"/>
        <v>0</v>
      </c>
      <c r="AE122" s="302">
        <f t="shared" si="23"/>
        <v>0</v>
      </c>
      <c r="AF122" s="302">
        <f t="shared" si="23"/>
        <v>0</v>
      </c>
      <c r="AG122" s="302">
        <f t="shared" si="23"/>
        <v>0</v>
      </c>
      <c r="AH122" s="302">
        <f t="shared" si="23"/>
        <v>0</v>
      </c>
      <c r="AI122" s="302">
        <f t="shared" si="23"/>
        <v>0</v>
      </c>
      <c r="AJ122" s="302">
        <f t="shared" si="23"/>
        <v>0</v>
      </c>
      <c r="AK122" s="302">
        <f t="shared" si="23"/>
        <v>0</v>
      </c>
      <c r="AL122" s="302">
        <f t="shared" si="23"/>
        <v>0</v>
      </c>
      <c r="AM122" s="302">
        <f t="shared" si="23"/>
        <v>0</v>
      </c>
      <c r="AN122" s="302">
        <f t="shared" si="23"/>
        <v>0</v>
      </c>
      <c r="AO122" s="302">
        <f t="shared" si="23"/>
        <v>0</v>
      </c>
    </row>
    <row r="123" spans="2:41" x14ac:dyDescent="0.25">
      <c r="D123" s="2" t="s">
        <v>144</v>
      </c>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row>
    <row r="124" spans="2:41" x14ac:dyDescent="0.25">
      <c r="D124" s="21" t="s">
        <v>3</v>
      </c>
      <c r="E124" s="21"/>
      <c r="F124" s="12">
        <f t="shared" ref="F124:AO124" si="24">IF(ISNUMBER(F122*F123),F122*F123,"")</f>
        <v>0</v>
      </c>
      <c r="G124" s="12">
        <f t="shared" si="24"/>
        <v>0</v>
      </c>
      <c r="H124" s="12">
        <f t="shared" si="24"/>
        <v>0</v>
      </c>
      <c r="I124" s="12">
        <f t="shared" si="24"/>
        <v>0</v>
      </c>
      <c r="J124" s="12">
        <f t="shared" si="24"/>
        <v>0</v>
      </c>
      <c r="K124" s="12">
        <f t="shared" si="24"/>
        <v>0</v>
      </c>
      <c r="L124" s="12">
        <f t="shared" si="24"/>
        <v>0</v>
      </c>
      <c r="M124" s="12">
        <f t="shared" si="24"/>
        <v>0</v>
      </c>
      <c r="N124" s="12">
        <f t="shared" si="24"/>
        <v>0</v>
      </c>
      <c r="O124" s="12">
        <f t="shared" si="24"/>
        <v>0</v>
      </c>
      <c r="P124" s="12">
        <f t="shared" si="24"/>
        <v>0</v>
      </c>
      <c r="Q124" s="12">
        <f t="shared" si="24"/>
        <v>0</v>
      </c>
      <c r="R124" s="12">
        <f t="shared" si="24"/>
        <v>0</v>
      </c>
      <c r="S124" s="12">
        <f t="shared" si="24"/>
        <v>0</v>
      </c>
      <c r="T124" s="12">
        <f t="shared" si="24"/>
        <v>0</v>
      </c>
      <c r="U124" s="12">
        <f t="shared" si="24"/>
        <v>0</v>
      </c>
      <c r="V124" s="12">
        <f t="shared" si="24"/>
        <v>0</v>
      </c>
      <c r="W124" s="12">
        <f t="shared" si="24"/>
        <v>0</v>
      </c>
      <c r="X124" s="12">
        <f t="shared" si="24"/>
        <v>0</v>
      </c>
      <c r="Y124" s="12">
        <f t="shared" si="24"/>
        <v>0</v>
      </c>
      <c r="Z124" s="12">
        <f t="shared" si="24"/>
        <v>0</v>
      </c>
      <c r="AA124" s="12">
        <f t="shared" si="24"/>
        <v>0</v>
      </c>
      <c r="AB124" s="12">
        <f t="shared" si="24"/>
        <v>0</v>
      </c>
      <c r="AC124" s="12">
        <f t="shared" si="24"/>
        <v>0</v>
      </c>
      <c r="AD124" s="12">
        <f t="shared" si="24"/>
        <v>0</v>
      </c>
      <c r="AE124" s="12">
        <f t="shared" si="24"/>
        <v>0</v>
      </c>
      <c r="AF124" s="12">
        <f t="shared" si="24"/>
        <v>0</v>
      </c>
      <c r="AG124" s="12">
        <f t="shared" si="24"/>
        <v>0</v>
      </c>
      <c r="AH124" s="12">
        <f t="shared" si="24"/>
        <v>0</v>
      </c>
      <c r="AI124" s="12">
        <f t="shared" si="24"/>
        <v>0</v>
      </c>
      <c r="AJ124" s="12">
        <f t="shared" si="24"/>
        <v>0</v>
      </c>
      <c r="AK124" s="12">
        <f t="shared" si="24"/>
        <v>0</v>
      </c>
      <c r="AL124" s="12">
        <f t="shared" si="24"/>
        <v>0</v>
      </c>
      <c r="AM124" s="12">
        <f t="shared" si="24"/>
        <v>0</v>
      </c>
      <c r="AN124" s="12">
        <f t="shared" si="24"/>
        <v>0</v>
      </c>
      <c r="AO124" s="12">
        <f t="shared" si="24"/>
        <v>0</v>
      </c>
    </row>
    <row r="125" spans="2:41" x14ac:dyDescent="0.25">
      <c r="D125" s="2" t="s">
        <v>168</v>
      </c>
      <c r="E125" s="315">
        <v>0.19</v>
      </c>
      <c r="F125" s="12">
        <f>F124*$E$125</f>
        <v>0</v>
      </c>
      <c r="G125" s="12">
        <f t="shared" ref="G125:AO125" si="25">G124*$E$125</f>
        <v>0</v>
      </c>
      <c r="H125" s="12">
        <f t="shared" si="25"/>
        <v>0</v>
      </c>
      <c r="I125" s="12">
        <f t="shared" si="25"/>
        <v>0</v>
      </c>
      <c r="J125" s="12">
        <f t="shared" si="25"/>
        <v>0</v>
      </c>
      <c r="K125" s="12">
        <f t="shared" si="25"/>
        <v>0</v>
      </c>
      <c r="L125" s="12">
        <f t="shared" si="25"/>
        <v>0</v>
      </c>
      <c r="M125" s="12">
        <f t="shared" si="25"/>
        <v>0</v>
      </c>
      <c r="N125" s="12">
        <f t="shared" si="25"/>
        <v>0</v>
      </c>
      <c r="O125" s="12">
        <f t="shared" si="25"/>
        <v>0</v>
      </c>
      <c r="P125" s="12">
        <f t="shared" si="25"/>
        <v>0</v>
      </c>
      <c r="Q125" s="12">
        <f t="shared" si="25"/>
        <v>0</v>
      </c>
      <c r="R125" s="12">
        <f t="shared" si="25"/>
        <v>0</v>
      </c>
      <c r="S125" s="12">
        <f t="shared" si="25"/>
        <v>0</v>
      </c>
      <c r="T125" s="12">
        <f t="shared" si="25"/>
        <v>0</v>
      </c>
      <c r="U125" s="12">
        <f t="shared" si="25"/>
        <v>0</v>
      </c>
      <c r="V125" s="12">
        <f t="shared" si="25"/>
        <v>0</v>
      </c>
      <c r="W125" s="12">
        <f t="shared" si="25"/>
        <v>0</v>
      </c>
      <c r="X125" s="12">
        <f t="shared" si="25"/>
        <v>0</v>
      </c>
      <c r="Y125" s="12">
        <f t="shared" si="25"/>
        <v>0</v>
      </c>
      <c r="Z125" s="12">
        <f t="shared" si="25"/>
        <v>0</v>
      </c>
      <c r="AA125" s="12">
        <f t="shared" si="25"/>
        <v>0</v>
      </c>
      <c r="AB125" s="12">
        <f t="shared" si="25"/>
        <v>0</v>
      </c>
      <c r="AC125" s="12">
        <f t="shared" si="25"/>
        <v>0</v>
      </c>
      <c r="AD125" s="12">
        <f t="shared" si="25"/>
        <v>0</v>
      </c>
      <c r="AE125" s="12">
        <f t="shared" si="25"/>
        <v>0</v>
      </c>
      <c r="AF125" s="12">
        <f t="shared" si="25"/>
        <v>0</v>
      </c>
      <c r="AG125" s="12">
        <f t="shared" si="25"/>
        <v>0</v>
      </c>
      <c r="AH125" s="12">
        <f t="shared" si="25"/>
        <v>0</v>
      </c>
      <c r="AI125" s="12">
        <f t="shared" si="25"/>
        <v>0</v>
      </c>
      <c r="AJ125" s="12">
        <f t="shared" si="25"/>
        <v>0</v>
      </c>
      <c r="AK125" s="12">
        <f t="shared" si="25"/>
        <v>0</v>
      </c>
      <c r="AL125" s="12">
        <f t="shared" si="25"/>
        <v>0</v>
      </c>
      <c r="AM125" s="12">
        <f t="shared" si="25"/>
        <v>0</v>
      </c>
      <c r="AN125" s="12">
        <f t="shared" si="25"/>
        <v>0</v>
      </c>
      <c r="AO125" s="12">
        <f t="shared" si="25"/>
        <v>0</v>
      </c>
    </row>
    <row r="126" spans="2:41" x14ac:dyDescent="0.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row>
    <row r="127" spans="2:41" x14ac:dyDescent="0.25">
      <c r="B127" s="21" t="s">
        <v>130</v>
      </c>
      <c r="C127" s="10"/>
      <c r="I127" s="9"/>
      <c r="J127" s="9"/>
      <c r="K127" s="9"/>
      <c r="M127" s="10"/>
    </row>
    <row r="128" spans="2:41" x14ac:dyDescent="0.25">
      <c r="C128" s="2" t="s">
        <v>5</v>
      </c>
      <c r="D128" s="2" t="s">
        <v>4</v>
      </c>
      <c r="F128" s="302">
        <f t="shared" ref="F128:AO128" si="26">F42</f>
        <v>0</v>
      </c>
      <c r="G128" s="302">
        <f t="shared" si="26"/>
        <v>0</v>
      </c>
      <c r="H128" s="302">
        <f t="shared" si="26"/>
        <v>0</v>
      </c>
      <c r="I128" s="302">
        <f t="shared" si="26"/>
        <v>0</v>
      </c>
      <c r="J128" s="302">
        <f t="shared" si="26"/>
        <v>0</v>
      </c>
      <c r="K128" s="302">
        <f t="shared" si="26"/>
        <v>0</v>
      </c>
      <c r="L128" s="302">
        <f t="shared" si="26"/>
        <v>0</v>
      </c>
      <c r="M128" s="302">
        <f t="shared" si="26"/>
        <v>0</v>
      </c>
      <c r="N128" s="302">
        <f t="shared" si="26"/>
        <v>0</v>
      </c>
      <c r="O128" s="302">
        <f t="shared" si="26"/>
        <v>0</v>
      </c>
      <c r="P128" s="302">
        <f t="shared" si="26"/>
        <v>0</v>
      </c>
      <c r="Q128" s="302">
        <f t="shared" si="26"/>
        <v>0</v>
      </c>
      <c r="R128" s="302">
        <f t="shared" si="26"/>
        <v>0</v>
      </c>
      <c r="S128" s="302">
        <f t="shared" si="26"/>
        <v>0</v>
      </c>
      <c r="T128" s="302">
        <f t="shared" si="26"/>
        <v>0</v>
      </c>
      <c r="U128" s="302">
        <f t="shared" si="26"/>
        <v>0</v>
      </c>
      <c r="V128" s="302">
        <f t="shared" si="26"/>
        <v>0</v>
      </c>
      <c r="W128" s="302">
        <f t="shared" si="26"/>
        <v>0</v>
      </c>
      <c r="X128" s="302">
        <f t="shared" si="26"/>
        <v>0</v>
      </c>
      <c r="Y128" s="302">
        <f t="shared" si="26"/>
        <v>0</v>
      </c>
      <c r="Z128" s="302">
        <f t="shared" si="26"/>
        <v>0</v>
      </c>
      <c r="AA128" s="302">
        <f t="shared" si="26"/>
        <v>0</v>
      </c>
      <c r="AB128" s="302">
        <f t="shared" si="26"/>
        <v>0</v>
      </c>
      <c r="AC128" s="302">
        <f t="shared" si="26"/>
        <v>0</v>
      </c>
      <c r="AD128" s="302">
        <f t="shared" si="26"/>
        <v>0</v>
      </c>
      <c r="AE128" s="302">
        <f t="shared" si="26"/>
        <v>0</v>
      </c>
      <c r="AF128" s="302">
        <f t="shared" si="26"/>
        <v>0</v>
      </c>
      <c r="AG128" s="302">
        <f t="shared" si="26"/>
        <v>0</v>
      </c>
      <c r="AH128" s="302">
        <f t="shared" si="26"/>
        <v>0</v>
      </c>
      <c r="AI128" s="302">
        <f t="shared" si="26"/>
        <v>0</v>
      </c>
      <c r="AJ128" s="302">
        <f t="shared" si="26"/>
        <v>0</v>
      </c>
      <c r="AK128" s="302">
        <f t="shared" si="26"/>
        <v>0</v>
      </c>
      <c r="AL128" s="302">
        <f t="shared" si="26"/>
        <v>0</v>
      </c>
      <c r="AM128" s="302">
        <f t="shared" si="26"/>
        <v>0</v>
      </c>
      <c r="AN128" s="302">
        <f t="shared" si="26"/>
        <v>0</v>
      </c>
      <c r="AO128" s="302">
        <f t="shared" si="26"/>
        <v>0</v>
      </c>
    </row>
    <row r="129" spans="2:41" x14ac:dyDescent="0.25">
      <c r="D129" s="2" t="s">
        <v>144</v>
      </c>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row>
    <row r="130" spans="2:41" x14ac:dyDescent="0.25">
      <c r="D130" s="21" t="s">
        <v>3</v>
      </c>
      <c r="E130" s="21"/>
      <c r="F130" s="12">
        <f t="shared" ref="F130:AO130" si="27">IF(ISNUMBER(F128*F129),F128*F129,"")</f>
        <v>0</v>
      </c>
      <c r="G130" s="12">
        <f t="shared" si="27"/>
        <v>0</v>
      </c>
      <c r="H130" s="12">
        <f t="shared" si="27"/>
        <v>0</v>
      </c>
      <c r="I130" s="12">
        <f t="shared" si="27"/>
        <v>0</v>
      </c>
      <c r="J130" s="12">
        <f t="shared" si="27"/>
        <v>0</v>
      </c>
      <c r="K130" s="12">
        <f t="shared" si="27"/>
        <v>0</v>
      </c>
      <c r="L130" s="12">
        <f t="shared" si="27"/>
        <v>0</v>
      </c>
      <c r="M130" s="12">
        <f t="shared" si="27"/>
        <v>0</v>
      </c>
      <c r="N130" s="12">
        <f t="shared" si="27"/>
        <v>0</v>
      </c>
      <c r="O130" s="12">
        <f t="shared" si="27"/>
        <v>0</v>
      </c>
      <c r="P130" s="12">
        <f t="shared" si="27"/>
        <v>0</v>
      </c>
      <c r="Q130" s="12">
        <f t="shared" si="27"/>
        <v>0</v>
      </c>
      <c r="R130" s="12">
        <f t="shared" si="27"/>
        <v>0</v>
      </c>
      <c r="S130" s="12">
        <f t="shared" si="27"/>
        <v>0</v>
      </c>
      <c r="T130" s="12">
        <f t="shared" si="27"/>
        <v>0</v>
      </c>
      <c r="U130" s="12">
        <f t="shared" si="27"/>
        <v>0</v>
      </c>
      <c r="V130" s="12">
        <f t="shared" si="27"/>
        <v>0</v>
      </c>
      <c r="W130" s="12">
        <f t="shared" si="27"/>
        <v>0</v>
      </c>
      <c r="X130" s="12">
        <f t="shared" si="27"/>
        <v>0</v>
      </c>
      <c r="Y130" s="12">
        <f t="shared" si="27"/>
        <v>0</v>
      </c>
      <c r="Z130" s="12">
        <f t="shared" si="27"/>
        <v>0</v>
      </c>
      <c r="AA130" s="12">
        <f t="shared" si="27"/>
        <v>0</v>
      </c>
      <c r="AB130" s="12">
        <f t="shared" si="27"/>
        <v>0</v>
      </c>
      <c r="AC130" s="12">
        <f t="shared" si="27"/>
        <v>0</v>
      </c>
      <c r="AD130" s="12">
        <f t="shared" si="27"/>
        <v>0</v>
      </c>
      <c r="AE130" s="12">
        <f t="shared" si="27"/>
        <v>0</v>
      </c>
      <c r="AF130" s="12">
        <f t="shared" si="27"/>
        <v>0</v>
      </c>
      <c r="AG130" s="12">
        <f t="shared" si="27"/>
        <v>0</v>
      </c>
      <c r="AH130" s="12">
        <f t="shared" si="27"/>
        <v>0</v>
      </c>
      <c r="AI130" s="12">
        <f t="shared" si="27"/>
        <v>0</v>
      </c>
      <c r="AJ130" s="12">
        <f t="shared" si="27"/>
        <v>0</v>
      </c>
      <c r="AK130" s="12">
        <f t="shared" si="27"/>
        <v>0</v>
      </c>
      <c r="AL130" s="12">
        <f t="shared" si="27"/>
        <v>0</v>
      </c>
      <c r="AM130" s="12">
        <f t="shared" si="27"/>
        <v>0</v>
      </c>
      <c r="AN130" s="12">
        <f t="shared" si="27"/>
        <v>0</v>
      </c>
      <c r="AO130" s="12">
        <f t="shared" si="27"/>
        <v>0</v>
      </c>
    </row>
    <row r="131" spans="2:41" x14ac:dyDescent="0.25">
      <c r="D131" s="2" t="s">
        <v>168</v>
      </c>
      <c r="E131" s="315">
        <v>0.19</v>
      </c>
      <c r="F131" s="12">
        <f>F130*$E$131</f>
        <v>0</v>
      </c>
      <c r="G131" s="12">
        <f t="shared" ref="G131:AO131" si="28">G130*$E$131</f>
        <v>0</v>
      </c>
      <c r="H131" s="12">
        <f t="shared" si="28"/>
        <v>0</v>
      </c>
      <c r="I131" s="12">
        <f t="shared" si="28"/>
        <v>0</v>
      </c>
      <c r="J131" s="12">
        <f t="shared" si="28"/>
        <v>0</v>
      </c>
      <c r="K131" s="12">
        <f t="shared" si="28"/>
        <v>0</v>
      </c>
      <c r="L131" s="12">
        <f t="shared" si="28"/>
        <v>0</v>
      </c>
      <c r="M131" s="12">
        <f t="shared" si="28"/>
        <v>0</v>
      </c>
      <c r="N131" s="12">
        <f t="shared" si="28"/>
        <v>0</v>
      </c>
      <c r="O131" s="12">
        <f t="shared" si="28"/>
        <v>0</v>
      </c>
      <c r="P131" s="12">
        <f t="shared" si="28"/>
        <v>0</v>
      </c>
      <c r="Q131" s="12">
        <f t="shared" si="28"/>
        <v>0</v>
      </c>
      <c r="R131" s="12">
        <f t="shared" si="28"/>
        <v>0</v>
      </c>
      <c r="S131" s="12">
        <f t="shared" si="28"/>
        <v>0</v>
      </c>
      <c r="T131" s="12">
        <f t="shared" si="28"/>
        <v>0</v>
      </c>
      <c r="U131" s="12">
        <f t="shared" si="28"/>
        <v>0</v>
      </c>
      <c r="V131" s="12">
        <f t="shared" si="28"/>
        <v>0</v>
      </c>
      <c r="W131" s="12">
        <f t="shared" si="28"/>
        <v>0</v>
      </c>
      <c r="X131" s="12">
        <f t="shared" si="28"/>
        <v>0</v>
      </c>
      <c r="Y131" s="12">
        <f t="shared" si="28"/>
        <v>0</v>
      </c>
      <c r="Z131" s="12">
        <f t="shared" si="28"/>
        <v>0</v>
      </c>
      <c r="AA131" s="12">
        <f t="shared" si="28"/>
        <v>0</v>
      </c>
      <c r="AB131" s="12">
        <f t="shared" si="28"/>
        <v>0</v>
      </c>
      <c r="AC131" s="12">
        <f t="shared" si="28"/>
        <v>0</v>
      </c>
      <c r="AD131" s="12">
        <f t="shared" si="28"/>
        <v>0</v>
      </c>
      <c r="AE131" s="12">
        <f t="shared" si="28"/>
        <v>0</v>
      </c>
      <c r="AF131" s="12">
        <f t="shared" si="28"/>
        <v>0</v>
      </c>
      <c r="AG131" s="12">
        <f t="shared" si="28"/>
        <v>0</v>
      </c>
      <c r="AH131" s="12">
        <f t="shared" si="28"/>
        <v>0</v>
      </c>
      <c r="AI131" s="12">
        <f t="shared" si="28"/>
        <v>0</v>
      </c>
      <c r="AJ131" s="12">
        <f t="shared" si="28"/>
        <v>0</v>
      </c>
      <c r="AK131" s="12">
        <f t="shared" si="28"/>
        <v>0</v>
      </c>
      <c r="AL131" s="12">
        <f t="shared" si="28"/>
        <v>0</v>
      </c>
      <c r="AM131" s="12">
        <f t="shared" si="28"/>
        <v>0</v>
      </c>
      <c r="AN131" s="12">
        <f t="shared" si="28"/>
        <v>0</v>
      </c>
      <c r="AO131" s="12">
        <f t="shared" si="28"/>
        <v>0</v>
      </c>
    </row>
    <row r="132" spans="2:41" hidden="1" outlineLevel="1" x14ac:dyDescent="0.25">
      <c r="D132" s="21"/>
      <c r="E132" s="21"/>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2:41" hidden="1" outlineLevel="1" x14ac:dyDescent="0.25">
      <c r="B133" s="21" t="s">
        <v>131</v>
      </c>
      <c r="C133" s="10"/>
      <c r="I133" s="9"/>
      <c r="J133" s="9"/>
      <c r="K133" s="9"/>
      <c r="M133" s="10"/>
    </row>
    <row r="134" spans="2:41" hidden="1" outlineLevel="1" x14ac:dyDescent="0.25">
      <c r="C134" s="2" t="s">
        <v>5</v>
      </c>
      <c r="D134" s="2" t="s">
        <v>4</v>
      </c>
      <c r="F134" s="117">
        <f t="shared" ref="F134:AO134" si="29">F46</f>
        <v>0</v>
      </c>
      <c r="G134" s="117">
        <f t="shared" si="29"/>
        <v>0</v>
      </c>
      <c r="H134" s="117">
        <f t="shared" si="29"/>
        <v>0</v>
      </c>
      <c r="I134" s="117">
        <f t="shared" si="29"/>
        <v>0</v>
      </c>
      <c r="J134" s="117">
        <f t="shared" si="29"/>
        <v>0</v>
      </c>
      <c r="K134" s="117">
        <f t="shared" si="29"/>
        <v>0</v>
      </c>
      <c r="L134" s="117">
        <f t="shared" si="29"/>
        <v>0</v>
      </c>
      <c r="M134" s="117">
        <f t="shared" si="29"/>
        <v>0</v>
      </c>
      <c r="N134" s="117">
        <f t="shared" si="29"/>
        <v>0</v>
      </c>
      <c r="O134" s="117">
        <f t="shared" si="29"/>
        <v>0</v>
      </c>
      <c r="P134" s="117">
        <f t="shared" si="29"/>
        <v>0</v>
      </c>
      <c r="Q134" s="117">
        <f t="shared" si="29"/>
        <v>0</v>
      </c>
      <c r="R134" s="117">
        <f t="shared" si="29"/>
        <v>0</v>
      </c>
      <c r="S134" s="117">
        <f t="shared" si="29"/>
        <v>0</v>
      </c>
      <c r="T134" s="117">
        <f t="shared" si="29"/>
        <v>0</v>
      </c>
      <c r="U134" s="117">
        <f t="shared" si="29"/>
        <v>0</v>
      </c>
      <c r="V134" s="117">
        <f t="shared" si="29"/>
        <v>0</v>
      </c>
      <c r="W134" s="117">
        <f t="shared" si="29"/>
        <v>0</v>
      </c>
      <c r="X134" s="117">
        <f t="shared" si="29"/>
        <v>0</v>
      </c>
      <c r="Y134" s="117">
        <f t="shared" si="29"/>
        <v>0</v>
      </c>
      <c r="Z134" s="117">
        <f t="shared" si="29"/>
        <v>0</v>
      </c>
      <c r="AA134" s="117">
        <f t="shared" si="29"/>
        <v>0</v>
      </c>
      <c r="AB134" s="117">
        <f t="shared" si="29"/>
        <v>0</v>
      </c>
      <c r="AC134" s="117">
        <f t="shared" si="29"/>
        <v>0</v>
      </c>
      <c r="AD134" s="117">
        <f t="shared" si="29"/>
        <v>0</v>
      </c>
      <c r="AE134" s="117">
        <f t="shared" si="29"/>
        <v>0</v>
      </c>
      <c r="AF134" s="117">
        <f t="shared" si="29"/>
        <v>0</v>
      </c>
      <c r="AG134" s="117">
        <f t="shared" si="29"/>
        <v>0</v>
      </c>
      <c r="AH134" s="117">
        <f t="shared" si="29"/>
        <v>0</v>
      </c>
      <c r="AI134" s="117">
        <f t="shared" si="29"/>
        <v>0</v>
      </c>
      <c r="AJ134" s="117">
        <f t="shared" si="29"/>
        <v>0</v>
      </c>
      <c r="AK134" s="117">
        <f t="shared" si="29"/>
        <v>0</v>
      </c>
      <c r="AL134" s="117">
        <f t="shared" si="29"/>
        <v>0</v>
      </c>
      <c r="AM134" s="117">
        <f t="shared" si="29"/>
        <v>0</v>
      </c>
      <c r="AN134" s="117">
        <f t="shared" si="29"/>
        <v>0</v>
      </c>
      <c r="AO134" s="117">
        <f t="shared" si="29"/>
        <v>0</v>
      </c>
    </row>
    <row r="135" spans="2:41" hidden="1" outlineLevel="1" x14ac:dyDescent="0.25">
      <c r="D135" s="2" t="s">
        <v>144</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row>
    <row r="136" spans="2:41" hidden="1" outlineLevel="1" x14ac:dyDescent="0.25">
      <c r="D136" s="21" t="s">
        <v>3</v>
      </c>
      <c r="E136" s="21"/>
      <c r="F136" s="12">
        <f t="shared" ref="F136:AO136" si="30">IF(ISNUMBER(F134*F135),F134*F135,"")</f>
        <v>0</v>
      </c>
      <c r="G136" s="12">
        <f t="shared" si="30"/>
        <v>0</v>
      </c>
      <c r="H136" s="12">
        <f t="shared" si="30"/>
        <v>0</v>
      </c>
      <c r="I136" s="12">
        <f t="shared" si="30"/>
        <v>0</v>
      </c>
      <c r="J136" s="12">
        <f t="shared" si="30"/>
        <v>0</v>
      </c>
      <c r="K136" s="12">
        <f t="shared" si="30"/>
        <v>0</v>
      </c>
      <c r="L136" s="12">
        <f t="shared" si="30"/>
        <v>0</v>
      </c>
      <c r="M136" s="12">
        <f t="shared" si="30"/>
        <v>0</v>
      </c>
      <c r="N136" s="12">
        <f t="shared" si="30"/>
        <v>0</v>
      </c>
      <c r="O136" s="12">
        <f t="shared" si="30"/>
        <v>0</v>
      </c>
      <c r="P136" s="12">
        <f t="shared" si="30"/>
        <v>0</v>
      </c>
      <c r="Q136" s="12">
        <f t="shared" si="30"/>
        <v>0</v>
      </c>
      <c r="R136" s="12">
        <f t="shared" si="30"/>
        <v>0</v>
      </c>
      <c r="S136" s="12">
        <f t="shared" si="30"/>
        <v>0</v>
      </c>
      <c r="T136" s="12">
        <f t="shared" si="30"/>
        <v>0</v>
      </c>
      <c r="U136" s="12">
        <f t="shared" si="30"/>
        <v>0</v>
      </c>
      <c r="V136" s="12">
        <f t="shared" si="30"/>
        <v>0</v>
      </c>
      <c r="W136" s="12">
        <f t="shared" si="30"/>
        <v>0</v>
      </c>
      <c r="X136" s="12">
        <f t="shared" si="30"/>
        <v>0</v>
      </c>
      <c r="Y136" s="12">
        <f t="shared" si="30"/>
        <v>0</v>
      </c>
      <c r="Z136" s="12">
        <f t="shared" si="30"/>
        <v>0</v>
      </c>
      <c r="AA136" s="12">
        <f t="shared" si="30"/>
        <v>0</v>
      </c>
      <c r="AB136" s="12">
        <f t="shared" si="30"/>
        <v>0</v>
      </c>
      <c r="AC136" s="12">
        <f t="shared" si="30"/>
        <v>0</v>
      </c>
      <c r="AD136" s="12">
        <f t="shared" si="30"/>
        <v>0</v>
      </c>
      <c r="AE136" s="12">
        <f t="shared" si="30"/>
        <v>0</v>
      </c>
      <c r="AF136" s="12">
        <f t="shared" si="30"/>
        <v>0</v>
      </c>
      <c r="AG136" s="12">
        <f t="shared" si="30"/>
        <v>0</v>
      </c>
      <c r="AH136" s="12">
        <f t="shared" si="30"/>
        <v>0</v>
      </c>
      <c r="AI136" s="12">
        <f t="shared" si="30"/>
        <v>0</v>
      </c>
      <c r="AJ136" s="12">
        <f t="shared" si="30"/>
        <v>0</v>
      </c>
      <c r="AK136" s="12">
        <f t="shared" si="30"/>
        <v>0</v>
      </c>
      <c r="AL136" s="12">
        <f t="shared" si="30"/>
        <v>0</v>
      </c>
      <c r="AM136" s="12">
        <f t="shared" si="30"/>
        <v>0</v>
      </c>
      <c r="AN136" s="12">
        <f t="shared" si="30"/>
        <v>0</v>
      </c>
      <c r="AO136" s="12">
        <f t="shared" si="30"/>
        <v>0</v>
      </c>
    </row>
    <row r="137" spans="2:41" hidden="1" outlineLevel="1" x14ac:dyDescent="0.25">
      <c r="D137" s="21" t="s">
        <v>168</v>
      </c>
      <c r="E137" s="315">
        <v>0.19</v>
      </c>
      <c r="F137" s="12">
        <f>F136*$E$137</f>
        <v>0</v>
      </c>
      <c r="G137" s="12">
        <f t="shared" ref="G137:AO137" si="31">G136*$E$137</f>
        <v>0</v>
      </c>
      <c r="H137" s="12">
        <f t="shared" si="31"/>
        <v>0</v>
      </c>
      <c r="I137" s="12">
        <f t="shared" si="31"/>
        <v>0</v>
      </c>
      <c r="J137" s="12">
        <f t="shared" si="31"/>
        <v>0</v>
      </c>
      <c r="K137" s="12">
        <f t="shared" si="31"/>
        <v>0</v>
      </c>
      <c r="L137" s="12">
        <f t="shared" si="31"/>
        <v>0</v>
      </c>
      <c r="M137" s="12">
        <f t="shared" si="31"/>
        <v>0</v>
      </c>
      <c r="N137" s="12">
        <f t="shared" si="31"/>
        <v>0</v>
      </c>
      <c r="O137" s="12">
        <f t="shared" si="31"/>
        <v>0</v>
      </c>
      <c r="P137" s="12">
        <f t="shared" si="31"/>
        <v>0</v>
      </c>
      <c r="Q137" s="12">
        <f t="shared" si="31"/>
        <v>0</v>
      </c>
      <c r="R137" s="12">
        <f t="shared" si="31"/>
        <v>0</v>
      </c>
      <c r="S137" s="12">
        <f t="shared" si="31"/>
        <v>0</v>
      </c>
      <c r="T137" s="12">
        <f t="shared" si="31"/>
        <v>0</v>
      </c>
      <c r="U137" s="12">
        <f t="shared" si="31"/>
        <v>0</v>
      </c>
      <c r="V137" s="12">
        <f t="shared" si="31"/>
        <v>0</v>
      </c>
      <c r="W137" s="12">
        <f t="shared" si="31"/>
        <v>0</v>
      </c>
      <c r="X137" s="12">
        <f t="shared" si="31"/>
        <v>0</v>
      </c>
      <c r="Y137" s="12">
        <f t="shared" si="31"/>
        <v>0</v>
      </c>
      <c r="Z137" s="12">
        <f t="shared" si="31"/>
        <v>0</v>
      </c>
      <c r="AA137" s="12">
        <f t="shared" si="31"/>
        <v>0</v>
      </c>
      <c r="AB137" s="12">
        <f t="shared" si="31"/>
        <v>0</v>
      </c>
      <c r="AC137" s="12">
        <f t="shared" si="31"/>
        <v>0</v>
      </c>
      <c r="AD137" s="12">
        <f t="shared" si="31"/>
        <v>0</v>
      </c>
      <c r="AE137" s="12">
        <f t="shared" si="31"/>
        <v>0</v>
      </c>
      <c r="AF137" s="12">
        <f t="shared" si="31"/>
        <v>0</v>
      </c>
      <c r="AG137" s="12">
        <f t="shared" si="31"/>
        <v>0</v>
      </c>
      <c r="AH137" s="12">
        <f t="shared" si="31"/>
        <v>0</v>
      </c>
      <c r="AI137" s="12">
        <f t="shared" si="31"/>
        <v>0</v>
      </c>
      <c r="AJ137" s="12">
        <f t="shared" si="31"/>
        <v>0</v>
      </c>
      <c r="AK137" s="12">
        <f t="shared" si="31"/>
        <v>0</v>
      </c>
      <c r="AL137" s="12">
        <f t="shared" si="31"/>
        <v>0</v>
      </c>
      <c r="AM137" s="12">
        <f t="shared" si="31"/>
        <v>0</v>
      </c>
      <c r="AN137" s="12">
        <f t="shared" si="31"/>
        <v>0</v>
      </c>
      <c r="AO137" s="12">
        <f t="shared" si="31"/>
        <v>0</v>
      </c>
    </row>
    <row r="138" spans="2:41" hidden="1" outlineLevel="1" x14ac:dyDescent="0.25">
      <c r="D138" s="21"/>
      <c r="E138" s="21"/>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2:41" hidden="1" outlineLevel="1" x14ac:dyDescent="0.25">
      <c r="B139" s="21" t="s">
        <v>132</v>
      </c>
      <c r="C139" s="10"/>
      <c r="I139" s="9"/>
      <c r="J139" s="9"/>
      <c r="K139" s="9"/>
      <c r="M139" s="10"/>
    </row>
    <row r="140" spans="2:41" hidden="1" outlineLevel="1" x14ac:dyDescent="0.25">
      <c r="C140" s="2" t="s">
        <v>5</v>
      </c>
      <c r="D140" s="2" t="s">
        <v>4</v>
      </c>
      <c r="F140" s="117">
        <f t="shared" ref="F140:AO140" si="32">F50</f>
        <v>0</v>
      </c>
      <c r="G140" s="117">
        <f t="shared" si="32"/>
        <v>0</v>
      </c>
      <c r="H140" s="117">
        <f t="shared" si="32"/>
        <v>0</v>
      </c>
      <c r="I140" s="117">
        <f t="shared" si="32"/>
        <v>0</v>
      </c>
      <c r="J140" s="117">
        <f t="shared" si="32"/>
        <v>0</v>
      </c>
      <c r="K140" s="117">
        <f t="shared" si="32"/>
        <v>0</v>
      </c>
      <c r="L140" s="117">
        <f t="shared" si="32"/>
        <v>0</v>
      </c>
      <c r="M140" s="117">
        <f t="shared" si="32"/>
        <v>0</v>
      </c>
      <c r="N140" s="117">
        <f t="shared" si="32"/>
        <v>0</v>
      </c>
      <c r="O140" s="117">
        <f t="shared" si="32"/>
        <v>0</v>
      </c>
      <c r="P140" s="117">
        <f t="shared" si="32"/>
        <v>0</v>
      </c>
      <c r="Q140" s="117">
        <f t="shared" si="32"/>
        <v>0</v>
      </c>
      <c r="R140" s="117">
        <f t="shared" si="32"/>
        <v>0</v>
      </c>
      <c r="S140" s="117">
        <f t="shared" si="32"/>
        <v>0</v>
      </c>
      <c r="T140" s="117">
        <f t="shared" si="32"/>
        <v>0</v>
      </c>
      <c r="U140" s="117">
        <f t="shared" si="32"/>
        <v>0</v>
      </c>
      <c r="V140" s="117">
        <f t="shared" si="32"/>
        <v>0</v>
      </c>
      <c r="W140" s="117">
        <f t="shared" si="32"/>
        <v>0</v>
      </c>
      <c r="X140" s="117">
        <f t="shared" si="32"/>
        <v>0</v>
      </c>
      <c r="Y140" s="117">
        <f t="shared" si="32"/>
        <v>0</v>
      </c>
      <c r="Z140" s="117">
        <f t="shared" si="32"/>
        <v>0</v>
      </c>
      <c r="AA140" s="117">
        <f t="shared" si="32"/>
        <v>0</v>
      </c>
      <c r="AB140" s="117">
        <f t="shared" si="32"/>
        <v>0</v>
      </c>
      <c r="AC140" s="117">
        <f t="shared" si="32"/>
        <v>0</v>
      </c>
      <c r="AD140" s="117">
        <f t="shared" si="32"/>
        <v>0</v>
      </c>
      <c r="AE140" s="117">
        <f t="shared" si="32"/>
        <v>0</v>
      </c>
      <c r="AF140" s="117">
        <f t="shared" si="32"/>
        <v>0</v>
      </c>
      <c r="AG140" s="117">
        <f t="shared" si="32"/>
        <v>0</v>
      </c>
      <c r="AH140" s="117">
        <f t="shared" si="32"/>
        <v>0</v>
      </c>
      <c r="AI140" s="117">
        <f t="shared" si="32"/>
        <v>0</v>
      </c>
      <c r="AJ140" s="117">
        <f t="shared" si="32"/>
        <v>0</v>
      </c>
      <c r="AK140" s="117">
        <f t="shared" si="32"/>
        <v>0</v>
      </c>
      <c r="AL140" s="117">
        <f t="shared" si="32"/>
        <v>0</v>
      </c>
      <c r="AM140" s="117">
        <f t="shared" si="32"/>
        <v>0</v>
      </c>
      <c r="AN140" s="117">
        <f t="shared" si="32"/>
        <v>0</v>
      </c>
      <c r="AO140" s="117">
        <f t="shared" si="32"/>
        <v>0</v>
      </c>
    </row>
    <row r="141" spans="2:41" hidden="1" outlineLevel="1" x14ac:dyDescent="0.25">
      <c r="D141" s="2" t="s">
        <v>144</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row>
    <row r="142" spans="2:41" hidden="1" outlineLevel="1" x14ac:dyDescent="0.25">
      <c r="D142" s="21" t="s">
        <v>3</v>
      </c>
      <c r="E142" s="21"/>
      <c r="F142" s="12">
        <f t="shared" ref="F142:AO142" si="33">IF(ISNUMBER(F140*F141),F140*F141,"")</f>
        <v>0</v>
      </c>
      <c r="G142" s="12">
        <f t="shared" si="33"/>
        <v>0</v>
      </c>
      <c r="H142" s="12">
        <f t="shared" si="33"/>
        <v>0</v>
      </c>
      <c r="I142" s="12">
        <f t="shared" si="33"/>
        <v>0</v>
      </c>
      <c r="J142" s="12">
        <f t="shared" si="33"/>
        <v>0</v>
      </c>
      <c r="K142" s="12">
        <f t="shared" si="33"/>
        <v>0</v>
      </c>
      <c r="L142" s="12">
        <f t="shared" si="33"/>
        <v>0</v>
      </c>
      <c r="M142" s="12">
        <f t="shared" si="33"/>
        <v>0</v>
      </c>
      <c r="N142" s="12">
        <f t="shared" si="33"/>
        <v>0</v>
      </c>
      <c r="O142" s="12">
        <f t="shared" si="33"/>
        <v>0</v>
      </c>
      <c r="P142" s="12">
        <f t="shared" si="33"/>
        <v>0</v>
      </c>
      <c r="Q142" s="12">
        <f t="shared" si="33"/>
        <v>0</v>
      </c>
      <c r="R142" s="12">
        <f t="shared" si="33"/>
        <v>0</v>
      </c>
      <c r="S142" s="12">
        <f t="shared" si="33"/>
        <v>0</v>
      </c>
      <c r="T142" s="12">
        <f t="shared" si="33"/>
        <v>0</v>
      </c>
      <c r="U142" s="12">
        <f t="shared" si="33"/>
        <v>0</v>
      </c>
      <c r="V142" s="12">
        <f t="shared" si="33"/>
        <v>0</v>
      </c>
      <c r="W142" s="12">
        <f t="shared" si="33"/>
        <v>0</v>
      </c>
      <c r="X142" s="12">
        <f t="shared" si="33"/>
        <v>0</v>
      </c>
      <c r="Y142" s="12">
        <f t="shared" si="33"/>
        <v>0</v>
      </c>
      <c r="Z142" s="12">
        <f t="shared" si="33"/>
        <v>0</v>
      </c>
      <c r="AA142" s="12">
        <f t="shared" si="33"/>
        <v>0</v>
      </c>
      <c r="AB142" s="12">
        <f t="shared" si="33"/>
        <v>0</v>
      </c>
      <c r="AC142" s="12">
        <f t="shared" si="33"/>
        <v>0</v>
      </c>
      <c r="AD142" s="12">
        <f t="shared" si="33"/>
        <v>0</v>
      </c>
      <c r="AE142" s="12">
        <f t="shared" si="33"/>
        <v>0</v>
      </c>
      <c r="AF142" s="12">
        <f t="shared" si="33"/>
        <v>0</v>
      </c>
      <c r="AG142" s="12">
        <f t="shared" si="33"/>
        <v>0</v>
      </c>
      <c r="AH142" s="12">
        <f t="shared" si="33"/>
        <v>0</v>
      </c>
      <c r="AI142" s="12">
        <f t="shared" si="33"/>
        <v>0</v>
      </c>
      <c r="AJ142" s="12">
        <f t="shared" si="33"/>
        <v>0</v>
      </c>
      <c r="AK142" s="12">
        <f t="shared" si="33"/>
        <v>0</v>
      </c>
      <c r="AL142" s="12">
        <f t="shared" si="33"/>
        <v>0</v>
      </c>
      <c r="AM142" s="12">
        <f t="shared" si="33"/>
        <v>0</v>
      </c>
      <c r="AN142" s="12">
        <f t="shared" si="33"/>
        <v>0</v>
      </c>
      <c r="AO142" s="12">
        <f t="shared" si="33"/>
        <v>0</v>
      </c>
    </row>
    <row r="143" spans="2:41" hidden="1" outlineLevel="1" x14ac:dyDescent="0.25">
      <c r="D143" s="21" t="s">
        <v>168</v>
      </c>
      <c r="E143" s="315">
        <v>0.19</v>
      </c>
      <c r="F143" s="12">
        <f>F142*$E$143</f>
        <v>0</v>
      </c>
      <c r="G143" s="12">
        <f t="shared" ref="G143:AO143" si="34">G142*$E$143</f>
        <v>0</v>
      </c>
      <c r="H143" s="12">
        <f t="shared" si="34"/>
        <v>0</v>
      </c>
      <c r="I143" s="12">
        <f t="shared" si="34"/>
        <v>0</v>
      </c>
      <c r="J143" s="12">
        <f t="shared" si="34"/>
        <v>0</v>
      </c>
      <c r="K143" s="12">
        <f t="shared" si="34"/>
        <v>0</v>
      </c>
      <c r="L143" s="12">
        <f t="shared" si="34"/>
        <v>0</v>
      </c>
      <c r="M143" s="12">
        <f t="shared" si="34"/>
        <v>0</v>
      </c>
      <c r="N143" s="12">
        <f t="shared" si="34"/>
        <v>0</v>
      </c>
      <c r="O143" s="12">
        <f t="shared" si="34"/>
        <v>0</v>
      </c>
      <c r="P143" s="12">
        <f t="shared" si="34"/>
        <v>0</v>
      </c>
      <c r="Q143" s="12">
        <f t="shared" si="34"/>
        <v>0</v>
      </c>
      <c r="R143" s="12">
        <f t="shared" si="34"/>
        <v>0</v>
      </c>
      <c r="S143" s="12">
        <f t="shared" si="34"/>
        <v>0</v>
      </c>
      <c r="T143" s="12">
        <f t="shared" si="34"/>
        <v>0</v>
      </c>
      <c r="U143" s="12">
        <f t="shared" si="34"/>
        <v>0</v>
      </c>
      <c r="V143" s="12">
        <f t="shared" si="34"/>
        <v>0</v>
      </c>
      <c r="W143" s="12">
        <f t="shared" si="34"/>
        <v>0</v>
      </c>
      <c r="X143" s="12">
        <f t="shared" si="34"/>
        <v>0</v>
      </c>
      <c r="Y143" s="12">
        <f t="shared" si="34"/>
        <v>0</v>
      </c>
      <c r="Z143" s="12">
        <f t="shared" si="34"/>
        <v>0</v>
      </c>
      <c r="AA143" s="12">
        <f t="shared" si="34"/>
        <v>0</v>
      </c>
      <c r="AB143" s="12">
        <f t="shared" si="34"/>
        <v>0</v>
      </c>
      <c r="AC143" s="12">
        <f t="shared" si="34"/>
        <v>0</v>
      </c>
      <c r="AD143" s="12">
        <f t="shared" si="34"/>
        <v>0</v>
      </c>
      <c r="AE143" s="12">
        <f t="shared" si="34"/>
        <v>0</v>
      </c>
      <c r="AF143" s="12">
        <f t="shared" si="34"/>
        <v>0</v>
      </c>
      <c r="AG143" s="12">
        <f t="shared" si="34"/>
        <v>0</v>
      </c>
      <c r="AH143" s="12">
        <f t="shared" si="34"/>
        <v>0</v>
      </c>
      <c r="AI143" s="12">
        <f t="shared" si="34"/>
        <v>0</v>
      </c>
      <c r="AJ143" s="12">
        <f t="shared" si="34"/>
        <v>0</v>
      </c>
      <c r="AK143" s="12">
        <f t="shared" si="34"/>
        <v>0</v>
      </c>
      <c r="AL143" s="12">
        <f t="shared" si="34"/>
        <v>0</v>
      </c>
      <c r="AM143" s="12">
        <f t="shared" si="34"/>
        <v>0</v>
      </c>
      <c r="AN143" s="12">
        <f t="shared" si="34"/>
        <v>0</v>
      </c>
      <c r="AO143" s="12">
        <f t="shared" si="34"/>
        <v>0</v>
      </c>
    </row>
    <row r="144" spans="2:41" hidden="1" outlineLevel="1" x14ac:dyDescent="0.25">
      <c r="D144" s="21"/>
      <c r="E144" s="21"/>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2:41" hidden="1" outlineLevel="1" x14ac:dyDescent="0.25">
      <c r="B145" s="21" t="s">
        <v>133</v>
      </c>
      <c r="C145" s="10"/>
      <c r="I145" s="9"/>
      <c r="J145" s="9"/>
      <c r="K145" s="9"/>
      <c r="M145" s="10"/>
    </row>
    <row r="146" spans="2:41" hidden="1" outlineLevel="1" x14ac:dyDescent="0.25">
      <c r="C146" s="2" t="s">
        <v>5</v>
      </c>
      <c r="D146" s="2" t="s">
        <v>4</v>
      </c>
      <c r="F146" s="117">
        <f t="shared" ref="F146:AO146" si="35">F54</f>
        <v>0</v>
      </c>
      <c r="G146" s="117">
        <f t="shared" si="35"/>
        <v>0</v>
      </c>
      <c r="H146" s="117">
        <f t="shared" si="35"/>
        <v>0</v>
      </c>
      <c r="I146" s="117">
        <f t="shared" si="35"/>
        <v>0</v>
      </c>
      <c r="J146" s="117">
        <f t="shared" si="35"/>
        <v>0</v>
      </c>
      <c r="K146" s="117">
        <f t="shared" si="35"/>
        <v>0</v>
      </c>
      <c r="L146" s="117">
        <f t="shared" si="35"/>
        <v>0</v>
      </c>
      <c r="M146" s="117">
        <f t="shared" si="35"/>
        <v>0</v>
      </c>
      <c r="N146" s="117">
        <f t="shared" si="35"/>
        <v>0</v>
      </c>
      <c r="O146" s="117">
        <f t="shared" si="35"/>
        <v>0</v>
      </c>
      <c r="P146" s="117">
        <f t="shared" si="35"/>
        <v>0</v>
      </c>
      <c r="Q146" s="117">
        <f t="shared" si="35"/>
        <v>0</v>
      </c>
      <c r="R146" s="117">
        <f t="shared" si="35"/>
        <v>0</v>
      </c>
      <c r="S146" s="117">
        <f t="shared" si="35"/>
        <v>0</v>
      </c>
      <c r="T146" s="117">
        <f t="shared" si="35"/>
        <v>0</v>
      </c>
      <c r="U146" s="117">
        <f t="shared" si="35"/>
        <v>0</v>
      </c>
      <c r="V146" s="117">
        <f t="shared" si="35"/>
        <v>0</v>
      </c>
      <c r="W146" s="117">
        <f t="shared" si="35"/>
        <v>0</v>
      </c>
      <c r="X146" s="117">
        <f t="shared" si="35"/>
        <v>0</v>
      </c>
      <c r="Y146" s="117">
        <f t="shared" si="35"/>
        <v>0</v>
      </c>
      <c r="Z146" s="117">
        <f t="shared" si="35"/>
        <v>0</v>
      </c>
      <c r="AA146" s="117">
        <f t="shared" si="35"/>
        <v>0</v>
      </c>
      <c r="AB146" s="117">
        <f t="shared" si="35"/>
        <v>0</v>
      </c>
      <c r="AC146" s="117">
        <f t="shared" si="35"/>
        <v>0</v>
      </c>
      <c r="AD146" s="117">
        <f t="shared" si="35"/>
        <v>0</v>
      </c>
      <c r="AE146" s="117">
        <f t="shared" si="35"/>
        <v>0</v>
      </c>
      <c r="AF146" s="117">
        <f t="shared" si="35"/>
        <v>0</v>
      </c>
      <c r="AG146" s="117">
        <f t="shared" si="35"/>
        <v>0</v>
      </c>
      <c r="AH146" s="117">
        <f t="shared" si="35"/>
        <v>0</v>
      </c>
      <c r="AI146" s="117">
        <f t="shared" si="35"/>
        <v>0</v>
      </c>
      <c r="AJ146" s="117">
        <f t="shared" si="35"/>
        <v>0</v>
      </c>
      <c r="AK146" s="117">
        <f t="shared" si="35"/>
        <v>0</v>
      </c>
      <c r="AL146" s="117">
        <f t="shared" si="35"/>
        <v>0</v>
      </c>
      <c r="AM146" s="117">
        <f t="shared" si="35"/>
        <v>0</v>
      </c>
      <c r="AN146" s="117">
        <f t="shared" si="35"/>
        <v>0</v>
      </c>
      <c r="AO146" s="117">
        <f t="shared" si="35"/>
        <v>0</v>
      </c>
    </row>
    <row r="147" spans="2:41" hidden="1" outlineLevel="1" x14ac:dyDescent="0.25">
      <c r="D147" s="2" t="s">
        <v>144</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row>
    <row r="148" spans="2:41" hidden="1" outlineLevel="1" x14ac:dyDescent="0.25">
      <c r="D148" s="21" t="s">
        <v>3</v>
      </c>
      <c r="E148" s="21"/>
      <c r="F148" s="12">
        <f t="shared" ref="F148:AO148" si="36">IF(ISNUMBER(F146*F147),F146*F147,"")</f>
        <v>0</v>
      </c>
      <c r="G148" s="12">
        <f t="shared" si="36"/>
        <v>0</v>
      </c>
      <c r="H148" s="12">
        <f t="shared" si="36"/>
        <v>0</v>
      </c>
      <c r="I148" s="12">
        <f t="shared" si="36"/>
        <v>0</v>
      </c>
      <c r="J148" s="12">
        <f t="shared" si="36"/>
        <v>0</v>
      </c>
      <c r="K148" s="12">
        <f t="shared" si="36"/>
        <v>0</v>
      </c>
      <c r="L148" s="12">
        <f t="shared" si="36"/>
        <v>0</v>
      </c>
      <c r="M148" s="12">
        <f t="shared" si="36"/>
        <v>0</v>
      </c>
      <c r="N148" s="12">
        <f t="shared" si="36"/>
        <v>0</v>
      </c>
      <c r="O148" s="12">
        <f t="shared" si="36"/>
        <v>0</v>
      </c>
      <c r="P148" s="12">
        <f t="shared" si="36"/>
        <v>0</v>
      </c>
      <c r="Q148" s="12">
        <f t="shared" si="36"/>
        <v>0</v>
      </c>
      <c r="R148" s="12">
        <f t="shared" si="36"/>
        <v>0</v>
      </c>
      <c r="S148" s="12">
        <f t="shared" si="36"/>
        <v>0</v>
      </c>
      <c r="T148" s="12">
        <f t="shared" si="36"/>
        <v>0</v>
      </c>
      <c r="U148" s="12">
        <f t="shared" si="36"/>
        <v>0</v>
      </c>
      <c r="V148" s="12">
        <f t="shared" si="36"/>
        <v>0</v>
      </c>
      <c r="W148" s="12">
        <f t="shared" si="36"/>
        <v>0</v>
      </c>
      <c r="X148" s="12">
        <f t="shared" si="36"/>
        <v>0</v>
      </c>
      <c r="Y148" s="12">
        <f t="shared" si="36"/>
        <v>0</v>
      </c>
      <c r="Z148" s="12">
        <f t="shared" si="36"/>
        <v>0</v>
      </c>
      <c r="AA148" s="12">
        <f t="shared" si="36"/>
        <v>0</v>
      </c>
      <c r="AB148" s="12">
        <f t="shared" si="36"/>
        <v>0</v>
      </c>
      <c r="AC148" s="12">
        <f t="shared" si="36"/>
        <v>0</v>
      </c>
      <c r="AD148" s="12">
        <f t="shared" si="36"/>
        <v>0</v>
      </c>
      <c r="AE148" s="12">
        <f t="shared" si="36"/>
        <v>0</v>
      </c>
      <c r="AF148" s="12">
        <f t="shared" si="36"/>
        <v>0</v>
      </c>
      <c r="AG148" s="12">
        <f t="shared" si="36"/>
        <v>0</v>
      </c>
      <c r="AH148" s="12">
        <f t="shared" si="36"/>
        <v>0</v>
      </c>
      <c r="AI148" s="12">
        <f t="shared" si="36"/>
        <v>0</v>
      </c>
      <c r="AJ148" s="12">
        <f t="shared" si="36"/>
        <v>0</v>
      </c>
      <c r="AK148" s="12">
        <f t="shared" si="36"/>
        <v>0</v>
      </c>
      <c r="AL148" s="12">
        <f t="shared" si="36"/>
        <v>0</v>
      </c>
      <c r="AM148" s="12">
        <f t="shared" si="36"/>
        <v>0</v>
      </c>
      <c r="AN148" s="12">
        <f t="shared" si="36"/>
        <v>0</v>
      </c>
      <c r="AO148" s="12">
        <f t="shared" si="36"/>
        <v>0</v>
      </c>
    </row>
    <row r="149" spans="2:41" hidden="1" outlineLevel="1" x14ac:dyDescent="0.25">
      <c r="D149" s="21" t="s">
        <v>168</v>
      </c>
      <c r="E149" s="315">
        <v>0.19</v>
      </c>
      <c r="F149" s="12">
        <f>F148*$E$149</f>
        <v>0</v>
      </c>
      <c r="G149" s="12">
        <f t="shared" ref="G149:AO149" si="37">G148*$E$149</f>
        <v>0</v>
      </c>
      <c r="H149" s="12">
        <f t="shared" si="37"/>
        <v>0</v>
      </c>
      <c r="I149" s="12">
        <f t="shared" si="37"/>
        <v>0</v>
      </c>
      <c r="J149" s="12">
        <f t="shared" si="37"/>
        <v>0</v>
      </c>
      <c r="K149" s="12">
        <f t="shared" si="37"/>
        <v>0</v>
      </c>
      <c r="L149" s="12">
        <f t="shared" si="37"/>
        <v>0</v>
      </c>
      <c r="M149" s="12">
        <f t="shared" si="37"/>
        <v>0</v>
      </c>
      <c r="N149" s="12">
        <f t="shared" si="37"/>
        <v>0</v>
      </c>
      <c r="O149" s="12">
        <f t="shared" si="37"/>
        <v>0</v>
      </c>
      <c r="P149" s="12">
        <f t="shared" si="37"/>
        <v>0</v>
      </c>
      <c r="Q149" s="12">
        <f t="shared" si="37"/>
        <v>0</v>
      </c>
      <c r="R149" s="12">
        <f t="shared" si="37"/>
        <v>0</v>
      </c>
      <c r="S149" s="12">
        <f t="shared" si="37"/>
        <v>0</v>
      </c>
      <c r="T149" s="12">
        <f t="shared" si="37"/>
        <v>0</v>
      </c>
      <c r="U149" s="12">
        <f t="shared" si="37"/>
        <v>0</v>
      </c>
      <c r="V149" s="12">
        <f t="shared" si="37"/>
        <v>0</v>
      </c>
      <c r="W149" s="12">
        <f t="shared" si="37"/>
        <v>0</v>
      </c>
      <c r="X149" s="12">
        <f t="shared" si="37"/>
        <v>0</v>
      </c>
      <c r="Y149" s="12">
        <f t="shared" si="37"/>
        <v>0</v>
      </c>
      <c r="Z149" s="12">
        <f t="shared" si="37"/>
        <v>0</v>
      </c>
      <c r="AA149" s="12">
        <f t="shared" si="37"/>
        <v>0</v>
      </c>
      <c r="AB149" s="12">
        <f t="shared" si="37"/>
        <v>0</v>
      </c>
      <c r="AC149" s="12">
        <f t="shared" si="37"/>
        <v>0</v>
      </c>
      <c r="AD149" s="12">
        <f t="shared" si="37"/>
        <v>0</v>
      </c>
      <c r="AE149" s="12">
        <f t="shared" si="37"/>
        <v>0</v>
      </c>
      <c r="AF149" s="12">
        <f t="shared" si="37"/>
        <v>0</v>
      </c>
      <c r="AG149" s="12">
        <f t="shared" si="37"/>
        <v>0</v>
      </c>
      <c r="AH149" s="12">
        <f t="shared" si="37"/>
        <v>0</v>
      </c>
      <c r="AI149" s="12">
        <f t="shared" si="37"/>
        <v>0</v>
      </c>
      <c r="AJ149" s="12">
        <f t="shared" si="37"/>
        <v>0</v>
      </c>
      <c r="AK149" s="12">
        <f t="shared" si="37"/>
        <v>0</v>
      </c>
      <c r="AL149" s="12">
        <f t="shared" si="37"/>
        <v>0</v>
      </c>
      <c r="AM149" s="12">
        <f t="shared" si="37"/>
        <v>0</v>
      </c>
      <c r="AN149" s="12">
        <f t="shared" si="37"/>
        <v>0</v>
      </c>
      <c r="AO149" s="12">
        <f t="shared" si="37"/>
        <v>0</v>
      </c>
    </row>
    <row r="150" spans="2:41" hidden="1" outlineLevel="1" x14ac:dyDescent="0.25">
      <c r="D150" s="21"/>
      <c r="E150" s="21"/>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2:41" hidden="1" outlineLevel="1" x14ac:dyDescent="0.25">
      <c r="B151" s="21" t="s">
        <v>142</v>
      </c>
      <c r="C151" s="126"/>
      <c r="D151" s="21" t="s">
        <v>143</v>
      </c>
      <c r="E151" s="21"/>
      <c r="F151" s="12">
        <f>F118+F124+F130+F136+F142+F148</f>
        <v>0</v>
      </c>
      <c r="G151" s="12">
        <f t="shared" ref="G151:AO151" si="38">G118+G124+G130+G136+G142+G148</f>
        <v>0</v>
      </c>
      <c r="H151" s="12">
        <f t="shared" si="38"/>
        <v>0</v>
      </c>
      <c r="I151" s="12">
        <f t="shared" si="38"/>
        <v>0</v>
      </c>
      <c r="J151" s="12">
        <f t="shared" si="38"/>
        <v>0</v>
      </c>
      <c r="K151" s="12">
        <f t="shared" si="38"/>
        <v>0</v>
      </c>
      <c r="L151" s="12">
        <f t="shared" si="38"/>
        <v>0</v>
      </c>
      <c r="M151" s="12">
        <f t="shared" si="38"/>
        <v>0</v>
      </c>
      <c r="N151" s="12">
        <f t="shared" si="38"/>
        <v>0</v>
      </c>
      <c r="O151" s="12">
        <f t="shared" si="38"/>
        <v>0</v>
      </c>
      <c r="P151" s="12">
        <f t="shared" si="38"/>
        <v>0</v>
      </c>
      <c r="Q151" s="12">
        <f t="shared" si="38"/>
        <v>0</v>
      </c>
      <c r="R151" s="12">
        <f t="shared" si="38"/>
        <v>0</v>
      </c>
      <c r="S151" s="12">
        <f t="shared" si="38"/>
        <v>0</v>
      </c>
      <c r="T151" s="12">
        <f t="shared" si="38"/>
        <v>0</v>
      </c>
      <c r="U151" s="12">
        <f t="shared" si="38"/>
        <v>0</v>
      </c>
      <c r="V151" s="12">
        <f t="shared" si="38"/>
        <v>0</v>
      </c>
      <c r="W151" s="12">
        <f t="shared" si="38"/>
        <v>0</v>
      </c>
      <c r="X151" s="12">
        <f t="shared" si="38"/>
        <v>0</v>
      </c>
      <c r="Y151" s="12">
        <f t="shared" si="38"/>
        <v>0</v>
      </c>
      <c r="Z151" s="12">
        <f t="shared" si="38"/>
        <v>0</v>
      </c>
      <c r="AA151" s="12">
        <f t="shared" si="38"/>
        <v>0</v>
      </c>
      <c r="AB151" s="12">
        <f t="shared" si="38"/>
        <v>0</v>
      </c>
      <c r="AC151" s="12">
        <f t="shared" si="38"/>
        <v>0</v>
      </c>
      <c r="AD151" s="12">
        <f t="shared" si="38"/>
        <v>0</v>
      </c>
      <c r="AE151" s="12">
        <f t="shared" si="38"/>
        <v>0</v>
      </c>
      <c r="AF151" s="12">
        <f t="shared" si="38"/>
        <v>0</v>
      </c>
      <c r="AG151" s="12">
        <f t="shared" si="38"/>
        <v>0</v>
      </c>
      <c r="AH151" s="12">
        <f t="shared" si="38"/>
        <v>0</v>
      </c>
      <c r="AI151" s="12">
        <f t="shared" si="38"/>
        <v>0</v>
      </c>
      <c r="AJ151" s="12">
        <f t="shared" si="38"/>
        <v>0</v>
      </c>
      <c r="AK151" s="12">
        <f t="shared" si="38"/>
        <v>0</v>
      </c>
      <c r="AL151" s="12">
        <f t="shared" si="38"/>
        <v>0</v>
      </c>
      <c r="AM151" s="12">
        <f t="shared" si="38"/>
        <v>0</v>
      </c>
      <c r="AN151" s="12">
        <f t="shared" si="38"/>
        <v>0</v>
      </c>
      <c r="AO151" s="12">
        <f t="shared" si="38"/>
        <v>0</v>
      </c>
    </row>
    <row r="152" spans="2:41" hidden="1" outlineLevel="1" x14ac:dyDescent="0.25">
      <c r="B152" s="125"/>
      <c r="C152" s="126"/>
      <c r="D152" s="21" t="s">
        <v>168</v>
      </c>
      <c r="E152" s="21"/>
      <c r="F152" s="12">
        <f>F149+F143+F137+F131+F125+F119</f>
        <v>0</v>
      </c>
      <c r="G152" s="12">
        <f t="shared" ref="G152:AO152" si="39">G149+G143+G137+G131+G125+G119</f>
        <v>0</v>
      </c>
      <c r="H152" s="12">
        <f t="shared" si="39"/>
        <v>0</v>
      </c>
      <c r="I152" s="12">
        <f t="shared" si="39"/>
        <v>0</v>
      </c>
      <c r="J152" s="12">
        <f t="shared" si="39"/>
        <v>0</v>
      </c>
      <c r="K152" s="12">
        <f t="shared" si="39"/>
        <v>0</v>
      </c>
      <c r="L152" s="12">
        <f t="shared" si="39"/>
        <v>0</v>
      </c>
      <c r="M152" s="12">
        <f t="shared" si="39"/>
        <v>0</v>
      </c>
      <c r="N152" s="12">
        <f t="shared" si="39"/>
        <v>0</v>
      </c>
      <c r="O152" s="12">
        <f t="shared" si="39"/>
        <v>0</v>
      </c>
      <c r="P152" s="12">
        <f t="shared" si="39"/>
        <v>0</v>
      </c>
      <c r="Q152" s="12">
        <f t="shared" si="39"/>
        <v>0</v>
      </c>
      <c r="R152" s="12">
        <f t="shared" si="39"/>
        <v>0</v>
      </c>
      <c r="S152" s="12">
        <f t="shared" si="39"/>
        <v>0</v>
      </c>
      <c r="T152" s="12">
        <f t="shared" si="39"/>
        <v>0</v>
      </c>
      <c r="U152" s="12">
        <f t="shared" si="39"/>
        <v>0</v>
      </c>
      <c r="V152" s="12">
        <f t="shared" si="39"/>
        <v>0</v>
      </c>
      <c r="W152" s="12">
        <f t="shared" si="39"/>
        <v>0</v>
      </c>
      <c r="X152" s="12">
        <f t="shared" si="39"/>
        <v>0</v>
      </c>
      <c r="Y152" s="12">
        <f t="shared" si="39"/>
        <v>0</v>
      </c>
      <c r="Z152" s="12">
        <f t="shared" si="39"/>
        <v>0</v>
      </c>
      <c r="AA152" s="12">
        <f t="shared" si="39"/>
        <v>0</v>
      </c>
      <c r="AB152" s="12">
        <f t="shared" si="39"/>
        <v>0</v>
      </c>
      <c r="AC152" s="12">
        <f t="shared" si="39"/>
        <v>0</v>
      </c>
      <c r="AD152" s="12">
        <f t="shared" si="39"/>
        <v>0</v>
      </c>
      <c r="AE152" s="12">
        <f t="shared" si="39"/>
        <v>0</v>
      </c>
      <c r="AF152" s="12">
        <f t="shared" si="39"/>
        <v>0</v>
      </c>
      <c r="AG152" s="12">
        <f t="shared" si="39"/>
        <v>0</v>
      </c>
      <c r="AH152" s="12">
        <f t="shared" si="39"/>
        <v>0</v>
      </c>
      <c r="AI152" s="12">
        <f t="shared" si="39"/>
        <v>0</v>
      </c>
      <c r="AJ152" s="12">
        <f t="shared" si="39"/>
        <v>0</v>
      </c>
      <c r="AK152" s="12">
        <f t="shared" si="39"/>
        <v>0</v>
      </c>
      <c r="AL152" s="12">
        <f t="shared" si="39"/>
        <v>0</v>
      </c>
      <c r="AM152" s="12">
        <f t="shared" si="39"/>
        <v>0</v>
      </c>
      <c r="AN152" s="12">
        <f t="shared" si="39"/>
        <v>0</v>
      </c>
      <c r="AO152" s="12">
        <f t="shared" si="39"/>
        <v>0</v>
      </c>
    </row>
    <row r="153" spans="2:41" hidden="1" outlineLevel="1" x14ac:dyDescent="0.25">
      <c r="D153" s="21"/>
      <c r="E153" s="21"/>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2:41" collapsed="1" x14ac:dyDescent="0.25">
      <c r="B154" s="102" t="s">
        <v>240</v>
      </c>
      <c r="D154" s="21"/>
      <c r="E154" s="21"/>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2:41" x14ac:dyDescent="0.25">
      <c r="B155" s="102"/>
      <c r="D155" s="21"/>
      <c r="E155" s="21"/>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2:41" x14ac:dyDescent="0.25">
      <c r="B156" s="21" t="s">
        <v>7</v>
      </c>
      <c r="D156" s="9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row>
    <row r="157" spans="2:41" x14ac:dyDescent="0.25">
      <c r="C157" s="2" t="s">
        <v>122</v>
      </c>
      <c r="D157" s="2" t="s">
        <v>22</v>
      </c>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row>
    <row r="158" spans="2:41" x14ac:dyDescent="0.25">
      <c r="C158" s="2" t="s">
        <v>8</v>
      </c>
      <c r="E158" s="118">
        <v>0.25</v>
      </c>
      <c r="F158" s="25">
        <f t="shared" ref="F158:AO158" si="40">F157*$E$158</f>
        <v>0</v>
      </c>
      <c r="G158" s="25">
        <f t="shared" si="40"/>
        <v>0</v>
      </c>
      <c r="H158" s="25">
        <f t="shared" si="40"/>
        <v>0</v>
      </c>
      <c r="I158" s="25">
        <f t="shared" si="40"/>
        <v>0</v>
      </c>
      <c r="J158" s="25">
        <f t="shared" si="40"/>
        <v>0</v>
      </c>
      <c r="K158" s="25">
        <f t="shared" si="40"/>
        <v>0</v>
      </c>
      <c r="L158" s="25">
        <f t="shared" si="40"/>
        <v>0</v>
      </c>
      <c r="M158" s="25">
        <f t="shared" si="40"/>
        <v>0</v>
      </c>
      <c r="N158" s="25">
        <f t="shared" si="40"/>
        <v>0</v>
      </c>
      <c r="O158" s="25">
        <f t="shared" si="40"/>
        <v>0</v>
      </c>
      <c r="P158" s="25">
        <f t="shared" si="40"/>
        <v>0</v>
      </c>
      <c r="Q158" s="25">
        <f t="shared" si="40"/>
        <v>0</v>
      </c>
      <c r="R158" s="25">
        <f t="shared" si="40"/>
        <v>0</v>
      </c>
      <c r="S158" s="25">
        <f t="shared" si="40"/>
        <v>0</v>
      </c>
      <c r="T158" s="25">
        <f t="shared" si="40"/>
        <v>0</v>
      </c>
      <c r="U158" s="25">
        <f t="shared" si="40"/>
        <v>0</v>
      </c>
      <c r="V158" s="25">
        <f t="shared" si="40"/>
        <v>0</v>
      </c>
      <c r="W158" s="25">
        <f t="shared" si="40"/>
        <v>0</v>
      </c>
      <c r="X158" s="25">
        <f t="shared" si="40"/>
        <v>0</v>
      </c>
      <c r="Y158" s="25">
        <f t="shared" si="40"/>
        <v>0</v>
      </c>
      <c r="Z158" s="25">
        <f t="shared" si="40"/>
        <v>0</v>
      </c>
      <c r="AA158" s="25">
        <f t="shared" si="40"/>
        <v>0</v>
      </c>
      <c r="AB158" s="25">
        <f t="shared" si="40"/>
        <v>0</v>
      </c>
      <c r="AC158" s="25">
        <f t="shared" si="40"/>
        <v>0</v>
      </c>
      <c r="AD158" s="25">
        <f t="shared" si="40"/>
        <v>0</v>
      </c>
      <c r="AE158" s="25">
        <f t="shared" si="40"/>
        <v>0</v>
      </c>
      <c r="AF158" s="25">
        <f t="shared" si="40"/>
        <v>0</v>
      </c>
      <c r="AG158" s="25">
        <f t="shared" si="40"/>
        <v>0</v>
      </c>
      <c r="AH158" s="25">
        <f t="shared" si="40"/>
        <v>0</v>
      </c>
      <c r="AI158" s="25">
        <f t="shared" si="40"/>
        <v>0</v>
      </c>
      <c r="AJ158" s="25">
        <f t="shared" si="40"/>
        <v>0</v>
      </c>
      <c r="AK158" s="25">
        <f t="shared" si="40"/>
        <v>0</v>
      </c>
      <c r="AL158" s="25">
        <f t="shared" si="40"/>
        <v>0</v>
      </c>
      <c r="AM158" s="25">
        <f t="shared" si="40"/>
        <v>0</v>
      </c>
      <c r="AN158" s="25">
        <f t="shared" si="40"/>
        <v>0</v>
      </c>
      <c r="AO158" s="25">
        <f t="shared" si="40"/>
        <v>0</v>
      </c>
    </row>
    <row r="159" spans="2:41" ht="4.5" customHeight="1" x14ac:dyDescent="0.25">
      <c r="E159" s="38"/>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row>
    <row r="160" spans="2:41" x14ac:dyDescent="0.25">
      <c r="C160" s="2" t="s">
        <v>336</v>
      </c>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row>
    <row r="161" spans="2:41" x14ac:dyDescent="0.25">
      <c r="C161" s="2" t="s">
        <v>8</v>
      </c>
      <c r="E161" s="118">
        <v>0.25</v>
      </c>
      <c r="F161" s="25">
        <f t="shared" ref="F161:AO161" si="41">F160*$E$158</f>
        <v>0</v>
      </c>
      <c r="G161" s="25">
        <f t="shared" si="41"/>
        <v>0</v>
      </c>
      <c r="H161" s="25">
        <f t="shared" si="41"/>
        <v>0</v>
      </c>
      <c r="I161" s="25">
        <f t="shared" si="41"/>
        <v>0</v>
      </c>
      <c r="J161" s="25">
        <f t="shared" si="41"/>
        <v>0</v>
      </c>
      <c r="K161" s="25">
        <f t="shared" si="41"/>
        <v>0</v>
      </c>
      <c r="L161" s="25">
        <f t="shared" si="41"/>
        <v>0</v>
      </c>
      <c r="M161" s="25">
        <f t="shared" si="41"/>
        <v>0</v>
      </c>
      <c r="N161" s="25">
        <f t="shared" si="41"/>
        <v>0</v>
      </c>
      <c r="O161" s="25">
        <f t="shared" si="41"/>
        <v>0</v>
      </c>
      <c r="P161" s="25">
        <f t="shared" si="41"/>
        <v>0</v>
      </c>
      <c r="Q161" s="25">
        <f t="shared" si="41"/>
        <v>0</v>
      </c>
      <c r="R161" s="25">
        <f t="shared" si="41"/>
        <v>0</v>
      </c>
      <c r="S161" s="25">
        <f t="shared" si="41"/>
        <v>0</v>
      </c>
      <c r="T161" s="25">
        <f t="shared" si="41"/>
        <v>0</v>
      </c>
      <c r="U161" s="25">
        <f t="shared" si="41"/>
        <v>0</v>
      </c>
      <c r="V161" s="25">
        <f t="shared" si="41"/>
        <v>0</v>
      </c>
      <c r="W161" s="25">
        <f t="shared" si="41"/>
        <v>0</v>
      </c>
      <c r="X161" s="25">
        <f t="shared" si="41"/>
        <v>0</v>
      </c>
      <c r="Y161" s="25">
        <f t="shared" si="41"/>
        <v>0</v>
      </c>
      <c r="Z161" s="25">
        <f t="shared" si="41"/>
        <v>0</v>
      </c>
      <c r="AA161" s="25">
        <f t="shared" si="41"/>
        <v>0</v>
      </c>
      <c r="AB161" s="25">
        <f t="shared" si="41"/>
        <v>0</v>
      </c>
      <c r="AC161" s="25">
        <f t="shared" si="41"/>
        <v>0</v>
      </c>
      <c r="AD161" s="25">
        <f t="shared" si="41"/>
        <v>0</v>
      </c>
      <c r="AE161" s="25">
        <f t="shared" si="41"/>
        <v>0</v>
      </c>
      <c r="AF161" s="25">
        <f t="shared" si="41"/>
        <v>0</v>
      </c>
      <c r="AG161" s="25">
        <f t="shared" si="41"/>
        <v>0</v>
      </c>
      <c r="AH161" s="25">
        <f t="shared" si="41"/>
        <v>0</v>
      </c>
      <c r="AI161" s="25">
        <f t="shared" si="41"/>
        <v>0</v>
      </c>
      <c r="AJ161" s="25">
        <f t="shared" si="41"/>
        <v>0</v>
      </c>
      <c r="AK161" s="25">
        <f t="shared" si="41"/>
        <v>0</v>
      </c>
      <c r="AL161" s="25">
        <f t="shared" si="41"/>
        <v>0</v>
      </c>
      <c r="AM161" s="25">
        <f t="shared" si="41"/>
        <v>0</v>
      </c>
      <c r="AN161" s="25">
        <f t="shared" si="41"/>
        <v>0</v>
      </c>
      <c r="AO161" s="25">
        <f t="shared" si="41"/>
        <v>0</v>
      </c>
    </row>
    <row r="162" spans="2:41" x14ac:dyDescent="0.25">
      <c r="D162" s="21" t="s">
        <v>3</v>
      </c>
      <c r="F162" s="25">
        <f>SUM(F157:F161)</f>
        <v>0</v>
      </c>
      <c r="G162" s="25">
        <f t="shared" ref="G162:AO162" si="42">SUM(G157:G161)</f>
        <v>0</v>
      </c>
      <c r="H162" s="25">
        <f t="shared" si="42"/>
        <v>0</v>
      </c>
      <c r="I162" s="25">
        <f t="shared" si="42"/>
        <v>0</v>
      </c>
      <c r="J162" s="25">
        <f t="shared" si="42"/>
        <v>0</v>
      </c>
      <c r="K162" s="25">
        <f t="shared" si="42"/>
        <v>0</v>
      </c>
      <c r="L162" s="25">
        <f t="shared" si="42"/>
        <v>0</v>
      </c>
      <c r="M162" s="25">
        <f t="shared" si="42"/>
        <v>0</v>
      </c>
      <c r="N162" s="25">
        <f t="shared" si="42"/>
        <v>0</v>
      </c>
      <c r="O162" s="25">
        <f t="shared" si="42"/>
        <v>0</v>
      </c>
      <c r="P162" s="25">
        <f t="shared" si="42"/>
        <v>0</v>
      </c>
      <c r="Q162" s="25">
        <f t="shared" si="42"/>
        <v>0</v>
      </c>
      <c r="R162" s="25">
        <f t="shared" si="42"/>
        <v>0</v>
      </c>
      <c r="S162" s="25">
        <f t="shared" si="42"/>
        <v>0</v>
      </c>
      <c r="T162" s="25">
        <f t="shared" si="42"/>
        <v>0</v>
      </c>
      <c r="U162" s="25">
        <f t="shared" si="42"/>
        <v>0</v>
      </c>
      <c r="V162" s="25">
        <f t="shared" si="42"/>
        <v>0</v>
      </c>
      <c r="W162" s="25">
        <f t="shared" si="42"/>
        <v>0</v>
      </c>
      <c r="X162" s="25">
        <f t="shared" si="42"/>
        <v>0</v>
      </c>
      <c r="Y162" s="25">
        <f t="shared" si="42"/>
        <v>0</v>
      </c>
      <c r="Z162" s="25">
        <f t="shared" si="42"/>
        <v>0</v>
      </c>
      <c r="AA162" s="25">
        <f t="shared" si="42"/>
        <v>0</v>
      </c>
      <c r="AB162" s="25">
        <f t="shared" si="42"/>
        <v>0</v>
      </c>
      <c r="AC162" s="25">
        <f t="shared" si="42"/>
        <v>0</v>
      </c>
      <c r="AD162" s="25">
        <f t="shared" si="42"/>
        <v>0</v>
      </c>
      <c r="AE162" s="25">
        <f t="shared" si="42"/>
        <v>0</v>
      </c>
      <c r="AF162" s="25">
        <f t="shared" si="42"/>
        <v>0</v>
      </c>
      <c r="AG162" s="25">
        <f t="shared" si="42"/>
        <v>0</v>
      </c>
      <c r="AH162" s="25">
        <f t="shared" si="42"/>
        <v>0</v>
      </c>
      <c r="AI162" s="25">
        <f t="shared" si="42"/>
        <v>0</v>
      </c>
      <c r="AJ162" s="25">
        <f t="shared" si="42"/>
        <v>0</v>
      </c>
      <c r="AK162" s="25">
        <f t="shared" si="42"/>
        <v>0</v>
      </c>
      <c r="AL162" s="25">
        <f t="shared" si="42"/>
        <v>0</v>
      </c>
      <c r="AM162" s="25">
        <f t="shared" si="42"/>
        <v>0</v>
      </c>
      <c r="AN162" s="25">
        <f t="shared" si="42"/>
        <v>0</v>
      </c>
      <c r="AO162" s="25">
        <f t="shared" si="42"/>
        <v>0</v>
      </c>
    </row>
    <row r="163" spans="2:41" x14ac:dyDescent="0.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row>
    <row r="164" spans="2:41" x14ac:dyDescent="0.25">
      <c r="B164" s="21" t="s">
        <v>15</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row>
    <row r="165" spans="2:41" x14ac:dyDescent="0.25">
      <c r="C165" s="2" t="s">
        <v>9</v>
      </c>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row>
    <row r="166" spans="2:41" x14ac:dyDescent="0.25">
      <c r="C166" s="2" t="s">
        <v>121</v>
      </c>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row>
    <row r="167" spans="2:41" x14ac:dyDescent="0.25">
      <c r="C167" s="2" t="s">
        <v>120</v>
      </c>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row>
    <row r="168" spans="2:41" x14ac:dyDescent="0.25">
      <c r="C168" s="2" t="s">
        <v>119</v>
      </c>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row>
    <row r="169" spans="2:41" x14ac:dyDescent="0.25">
      <c r="C169" s="2" t="s">
        <v>29</v>
      </c>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row>
    <row r="170" spans="2:41" x14ac:dyDescent="0.25">
      <c r="D170" s="21" t="s">
        <v>3</v>
      </c>
      <c r="F170" s="25">
        <f t="shared" ref="F170:AO170" si="43">SUM(F165:F169)</f>
        <v>0</v>
      </c>
      <c r="G170" s="25">
        <f t="shared" si="43"/>
        <v>0</v>
      </c>
      <c r="H170" s="25">
        <f t="shared" si="43"/>
        <v>0</v>
      </c>
      <c r="I170" s="25">
        <f t="shared" si="43"/>
        <v>0</v>
      </c>
      <c r="J170" s="25">
        <f t="shared" si="43"/>
        <v>0</v>
      </c>
      <c r="K170" s="25">
        <f t="shared" si="43"/>
        <v>0</v>
      </c>
      <c r="L170" s="25">
        <f t="shared" si="43"/>
        <v>0</v>
      </c>
      <c r="M170" s="25">
        <f t="shared" si="43"/>
        <v>0</v>
      </c>
      <c r="N170" s="25">
        <f t="shared" si="43"/>
        <v>0</v>
      </c>
      <c r="O170" s="25">
        <f t="shared" si="43"/>
        <v>0</v>
      </c>
      <c r="P170" s="25">
        <f t="shared" si="43"/>
        <v>0</v>
      </c>
      <c r="Q170" s="25">
        <f t="shared" si="43"/>
        <v>0</v>
      </c>
      <c r="R170" s="25">
        <f t="shared" si="43"/>
        <v>0</v>
      </c>
      <c r="S170" s="25">
        <f t="shared" si="43"/>
        <v>0</v>
      </c>
      <c r="T170" s="25">
        <f t="shared" si="43"/>
        <v>0</v>
      </c>
      <c r="U170" s="25">
        <f t="shared" si="43"/>
        <v>0</v>
      </c>
      <c r="V170" s="25">
        <f t="shared" si="43"/>
        <v>0</v>
      </c>
      <c r="W170" s="25">
        <f t="shared" si="43"/>
        <v>0</v>
      </c>
      <c r="X170" s="25">
        <f t="shared" si="43"/>
        <v>0</v>
      </c>
      <c r="Y170" s="25">
        <f t="shared" si="43"/>
        <v>0</v>
      </c>
      <c r="Z170" s="25">
        <f t="shared" si="43"/>
        <v>0</v>
      </c>
      <c r="AA170" s="25">
        <f t="shared" si="43"/>
        <v>0</v>
      </c>
      <c r="AB170" s="25">
        <f t="shared" si="43"/>
        <v>0</v>
      </c>
      <c r="AC170" s="25">
        <f t="shared" si="43"/>
        <v>0</v>
      </c>
      <c r="AD170" s="25">
        <f t="shared" si="43"/>
        <v>0</v>
      </c>
      <c r="AE170" s="25">
        <f t="shared" si="43"/>
        <v>0</v>
      </c>
      <c r="AF170" s="25">
        <f t="shared" si="43"/>
        <v>0</v>
      </c>
      <c r="AG170" s="25">
        <f t="shared" si="43"/>
        <v>0</v>
      </c>
      <c r="AH170" s="25">
        <f t="shared" si="43"/>
        <v>0</v>
      </c>
      <c r="AI170" s="25">
        <f t="shared" si="43"/>
        <v>0</v>
      </c>
      <c r="AJ170" s="25">
        <f t="shared" si="43"/>
        <v>0</v>
      </c>
      <c r="AK170" s="25">
        <f t="shared" si="43"/>
        <v>0</v>
      </c>
      <c r="AL170" s="25">
        <f t="shared" si="43"/>
        <v>0</v>
      </c>
      <c r="AM170" s="25">
        <f t="shared" si="43"/>
        <v>0</v>
      </c>
      <c r="AN170" s="25">
        <f t="shared" si="43"/>
        <v>0</v>
      </c>
      <c r="AO170" s="25">
        <f t="shared" si="43"/>
        <v>0</v>
      </c>
    </row>
    <row r="171" spans="2:41" x14ac:dyDescent="0.25">
      <c r="D171" s="2" t="s">
        <v>168</v>
      </c>
      <c r="E171" s="316">
        <v>0.19</v>
      </c>
      <c r="F171" s="25">
        <f>(F170-F165-F166)*$E$171</f>
        <v>0</v>
      </c>
      <c r="G171" s="25">
        <f t="shared" ref="G171:AO171" si="44">(G170-G165-G166)*$E$171</f>
        <v>0</v>
      </c>
      <c r="H171" s="25">
        <f t="shared" si="44"/>
        <v>0</v>
      </c>
      <c r="I171" s="25">
        <f t="shared" si="44"/>
        <v>0</v>
      </c>
      <c r="J171" s="25">
        <f t="shared" si="44"/>
        <v>0</v>
      </c>
      <c r="K171" s="25">
        <f t="shared" si="44"/>
        <v>0</v>
      </c>
      <c r="L171" s="25">
        <f t="shared" si="44"/>
        <v>0</v>
      </c>
      <c r="M171" s="25">
        <f t="shared" si="44"/>
        <v>0</v>
      </c>
      <c r="N171" s="25">
        <f t="shared" si="44"/>
        <v>0</v>
      </c>
      <c r="O171" s="25">
        <f t="shared" si="44"/>
        <v>0</v>
      </c>
      <c r="P171" s="25">
        <f t="shared" si="44"/>
        <v>0</v>
      </c>
      <c r="Q171" s="25">
        <f t="shared" si="44"/>
        <v>0</v>
      </c>
      <c r="R171" s="25">
        <f t="shared" si="44"/>
        <v>0</v>
      </c>
      <c r="S171" s="25">
        <f t="shared" si="44"/>
        <v>0</v>
      </c>
      <c r="T171" s="25">
        <f t="shared" si="44"/>
        <v>0</v>
      </c>
      <c r="U171" s="25">
        <f t="shared" si="44"/>
        <v>0</v>
      </c>
      <c r="V171" s="25">
        <f t="shared" si="44"/>
        <v>0</v>
      </c>
      <c r="W171" s="25">
        <f t="shared" si="44"/>
        <v>0</v>
      </c>
      <c r="X171" s="25">
        <f t="shared" si="44"/>
        <v>0</v>
      </c>
      <c r="Y171" s="25">
        <f t="shared" si="44"/>
        <v>0</v>
      </c>
      <c r="Z171" s="25">
        <f t="shared" si="44"/>
        <v>0</v>
      </c>
      <c r="AA171" s="25">
        <f t="shared" si="44"/>
        <v>0</v>
      </c>
      <c r="AB171" s="25">
        <f t="shared" si="44"/>
        <v>0</v>
      </c>
      <c r="AC171" s="25">
        <f t="shared" si="44"/>
        <v>0</v>
      </c>
      <c r="AD171" s="25">
        <f t="shared" si="44"/>
        <v>0</v>
      </c>
      <c r="AE171" s="25">
        <f t="shared" si="44"/>
        <v>0</v>
      </c>
      <c r="AF171" s="25">
        <f t="shared" si="44"/>
        <v>0</v>
      </c>
      <c r="AG171" s="25">
        <f t="shared" si="44"/>
        <v>0</v>
      </c>
      <c r="AH171" s="25">
        <f t="shared" si="44"/>
        <v>0</v>
      </c>
      <c r="AI171" s="25">
        <f t="shared" si="44"/>
        <v>0</v>
      </c>
      <c r="AJ171" s="25">
        <f t="shared" si="44"/>
        <v>0</v>
      </c>
      <c r="AK171" s="25">
        <f t="shared" si="44"/>
        <v>0</v>
      </c>
      <c r="AL171" s="25">
        <f t="shared" si="44"/>
        <v>0</v>
      </c>
      <c r="AM171" s="25">
        <f t="shared" si="44"/>
        <v>0</v>
      </c>
      <c r="AN171" s="25">
        <f t="shared" si="44"/>
        <v>0</v>
      </c>
      <c r="AO171" s="25">
        <f t="shared" si="44"/>
        <v>0</v>
      </c>
    </row>
    <row r="172" spans="2:41" x14ac:dyDescent="0.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row>
    <row r="173" spans="2:41" x14ac:dyDescent="0.25">
      <c r="B173" s="21" t="s">
        <v>10</v>
      </c>
      <c r="D173" s="103"/>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row>
    <row r="174" spans="2:41" x14ac:dyDescent="0.25">
      <c r="C174" s="2" t="s">
        <v>317</v>
      </c>
      <c r="D174" s="144" t="s">
        <v>137</v>
      </c>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row>
    <row r="175" spans="2:41" x14ac:dyDescent="0.25">
      <c r="C175" s="2" t="s">
        <v>17</v>
      </c>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row>
    <row r="176" spans="2:41" x14ac:dyDescent="0.25">
      <c r="C176" s="2" t="s">
        <v>11</v>
      </c>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row>
    <row r="177" spans="2:41" x14ac:dyDescent="0.25">
      <c r="D177" s="21" t="s">
        <v>3</v>
      </c>
      <c r="F177" s="25">
        <f>SUM(F174:F176)</f>
        <v>0</v>
      </c>
      <c r="G177" s="25">
        <f t="shared" ref="G177:AO177" si="45">SUM(G174:G176)</f>
        <v>0</v>
      </c>
      <c r="H177" s="25">
        <f t="shared" si="45"/>
        <v>0</v>
      </c>
      <c r="I177" s="25">
        <f t="shared" si="45"/>
        <v>0</v>
      </c>
      <c r="J177" s="25">
        <f t="shared" si="45"/>
        <v>0</v>
      </c>
      <c r="K177" s="25">
        <f t="shared" si="45"/>
        <v>0</v>
      </c>
      <c r="L177" s="25">
        <f t="shared" si="45"/>
        <v>0</v>
      </c>
      <c r="M177" s="25">
        <f t="shared" si="45"/>
        <v>0</v>
      </c>
      <c r="N177" s="25">
        <f t="shared" si="45"/>
        <v>0</v>
      </c>
      <c r="O177" s="25">
        <f t="shared" si="45"/>
        <v>0</v>
      </c>
      <c r="P177" s="25">
        <f t="shared" si="45"/>
        <v>0</v>
      </c>
      <c r="Q177" s="25">
        <f t="shared" si="45"/>
        <v>0</v>
      </c>
      <c r="R177" s="25">
        <f t="shared" si="45"/>
        <v>0</v>
      </c>
      <c r="S177" s="25">
        <f t="shared" si="45"/>
        <v>0</v>
      </c>
      <c r="T177" s="25">
        <f t="shared" si="45"/>
        <v>0</v>
      </c>
      <c r="U177" s="25">
        <f t="shared" si="45"/>
        <v>0</v>
      </c>
      <c r="V177" s="25">
        <f t="shared" si="45"/>
        <v>0</v>
      </c>
      <c r="W177" s="25">
        <f t="shared" si="45"/>
        <v>0</v>
      </c>
      <c r="X177" s="25">
        <f t="shared" si="45"/>
        <v>0</v>
      </c>
      <c r="Y177" s="25">
        <f t="shared" si="45"/>
        <v>0</v>
      </c>
      <c r="Z177" s="25">
        <f t="shared" si="45"/>
        <v>0</v>
      </c>
      <c r="AA177" s="25">
        <f t="shared" si="45"/>
        <v>0</v>
      </c>
      <c r="AB177" s="25">
        <f t="shared" si="45"/>
        <v>0</v>
      </c>
      <c r="AC177" s="25">
        <f t="shared" si="45"/>
        <v>0</v>
      </c>
      <c r="AD177" s="25">
        <f t="shared" si="45"/>
        <v>0</v>
      </c>
      <c r="AE177" s="25">
        <f t="shared" si="45"/>
        <v>0</v>
      </c>
      <c r="AF177" s="25">
        <f t="shared" si="45"/>
        <v>0</v>
      </c>
      <c r="AG177" s="25">
        <f t="shared" si="45"/>
        <v>0</v>
      </c>
      <c r="AH177" s="25">
        <f t="shared" si="45"/>
        <v>0</v>
      </c>
      <c r="AI177" s="25">
        <f t="shared" si="45"/>
        <v>0</v>
      </c>
      <c r="AJ177" s="25">
        <f t="shared" si="45"/>
        <v>0</v>
      </c>
      <c r="AK177" s="25">
        <f t="shared" si="45"/>
        <v>0</v>
      </c>
      <c r="AL177" s="25">
        <f t="shared" si="45"/>
        <v>0</v>
      </c>
      <c r="AM177" s="25">
        <f t="shared" si="45"/>
        <v>0</v>
      </c>
      <c r="AN177" s="25">
        <f t="shared" si="45"/>
        <v>0</v>
      </c>
      <c r="AO177" s="25">
        <f t="shared" si="45"/>
        <v>0</v>
      </c>
    </row>
    <row r="178" spans="2:41" x14ac:dyDescent="0.25">
      <c r="D178" s="2" t="s">
        <v>168</v>
      </c>
      <c r="E178" s="316">
        <v>0.19</v>
      </c>
      <c r="F178" s="25">
        <f>F177*$E$178</f>
        <v>0</v>
      </c>
      <c r="G178" s="25">
        <f t="shared" ref="G178:AO178" si="46">G177*$E$178</f>
        <v>0</v>
      </c>
      <c r="H178" s="25">
        <f t="shared" si="46"/>
        <v>0</v>
      </c>
      <c r="I178" s="25">
        <f t="shared" si="46"/>
        <v>0</v>
      </c>
      <c r="J178" s="25">
        <f t="shared" si="46"/>
        <v>0</v>
      </c>
      <c r="K178" s="25">
        <f t="shared" si="46"/>
        <v>0</v>
      </c>
      <c r="L178" s="25">
        <f t="shared" si="46"/>
        <v>0</v>
      </c>
      <c r="M178" s="25">
        <f t="shared" si="46"/>
        <v>0</v>
      </c>
      <c r="N178" s="25">
        <f t="shared" si="46"/>
        <v>0</v>
      </c>
      <c r="O178" s="25">
        <f t="shared" si="46"/>
        <v>0</v>
      </c>
      <c r="P178" s="25">
        <f t="shared" si="46"/>
        <v>0</v>
      </c>
      <c r="Q178" s="25">
        <f t="shared" si="46"/>
        <v>0</v>
      </c>
      <c r="R178" s="25">
        <f t="shared" si="46"/>
        <v>0</v>
      </c>
      <c r="S178" s="25">
        <f t="shared" si="46"/>
        <v>0</v>
      </c>
      <c r="T178" s="25">
        <f t="shared" si="46"/>
        <v>0</v>
      </c>
      <c r="U178" s="25">
        <f t="shared" si="46"/>
        <v>0</v>
      </c>
      <c r="V178" s="25">
        <f t="shared" si="46"/>
        <v>0</v>
      </c>
      <c r="W178" s="25">
        <f t="shared" si="46"/>
        <v>0</v>
      </c>
      <c r="X178" s="25">
        <f t="shared" si="46"/>
        <v>0</v>
      </c>
      <c r="Y178" s="25">
        <f t="shared" si="46"/>
        <v>0</v>
      </c>
      <c r="Z178" s="25">
        <f t="shared" si="46"/>
        <v>0</v>
      </c>
      <c r="AA178" s="25">
        <f t="shared" si="46"/>
        <v>0</v>
      </c>
      <c r="AB178" s="25">
        <f t="shared" si="46"/>
        <v>0</v>
      </c>
      <c r="AC178" s="25">
        <f t="shared" si="46"/>
        <v>0</v>
      </c>
      <c r="AD178" s="25">
        <f t="shared" si="46"/>
        <v>0</v>
      </c>
      <c r="AE178" s="25">
        <f t="shared" si="46"/>
        <v>0</v>
      </c>
      <c r="AF178" s="25">
        <f t="shared" si="46"/>
        <v>0</v>
      </c>
      <c r="AG178" s="25">
        <f t="shared" si="46"/>
        <v>0</v>
      </c>
      <c r="AH178" s="25">
        <f t="shared" si="46"/>
        <v>0</v>
      </c>
      <c r="AI178" s="25">
        <f t="shared" si="46"/>
        <v>0</v>
      </c>
      <c r="AJ178" s="25">
        <f t="shared" si="46"/>
        <v>0</v>
      </c>
      <c r="AK178" s="25">
        <f t="shared" si="46"/>
        <v>0</v>
      </c>
      <c r="AL178" s="25">
        <f t="shared" si="46"/>
        <v>0</v>
      </c>
      <c r="AM178" s="25">
        <f t="shared" si="46"/>
        <v>0</v>
      </c>
      <c r="AN178" s="25">
        <f t="shared" si="46"/>
        <v>0</v>
      </c>
      <c r="AO178" s="25">
        <f t="shared" si="46"/>
        <v>0</v>
      </c>
    </row>
    <row r="179" spans="2:41" x14ac:dyDescent="0.25">
      <c r="D179" s="21"/>
      <c r="E179" s="317"/>
      <c r="F179" s="25"/>
      <c r="G179" s="25"/>
      <c r="H179" s="25"/>
      <c r="I179" s="26"/>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row>
    <row r="180" spans="2:41" x14ac:dyDescent="0.25">
      <c r="B180" s="21" t="s">
        <v>12</v>
      </c>
      <c r="F180" s="25"/>
      <c r="G180" s="25"/>
      <c r="H180" s="25"/>
      <c r="I180" s="26"/>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row>
    <row r="181" spans="2:41" x14ac:dyDescent="0.25">
      <c r="C181" s="2" t="s">
        <v>13</v>
      </c>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row>
    <row r="182" spans="2:41" x14ac:dyDescent="0.25">
      <c r="C182" s="2" t="s">
        <v>14</v>
      </c>
      <c r="F182" s="142">
        <f ca="1">'3. Liquidität'!F64+'3. Liquidität'!F68+'3. Liquidität'!F71</f>
        <v>0</v>
      </c>
      <c r="G182" s="142">
        <f ca="1">'3. Liquidität'!G64+'3. Liquidität'!G68+'3. Liquidität'!G71</f>
        <v>0</v>
      </c>
      <c r="H182" s="142">
        <f ca="1">'3. Liquidität'!H64+'3. Liquidität'!H68+'3. Liquidität'!H71</f>
        <v>0</v>
      </c>
      <c r="I182" s="142">
        <f ca="1">'3. Liquidität'!I64+'3. Liquidität'!I68+'3. Liquidität'!I71</f>
        <v>0</v>
      </c>
      <c r="J182" s="142">
        <f ca="1">'3. Liquidität'!J64+'3. Liquidität'!J68+'3. Liquidität'!J71</f>
        <v>0</v>
      </c>
      <c r="K182" s="142">
        <f ca="1">'3. Liquidität'!K64+'3. Liquidität'!K68+'3. Liquidität'!K71</f>
        <v>0</v>
      </c>
      <c r="L182" s="142">
        <f ca="1">'3. Liquidität'!L64+'3. Liquidität'!L68+'3. Liquidität'!L71</f>
        <v>0</v>
      </c>
      <c r="M182" s="142">
        <f ca="1">'3. Liquidität'!M64+'3. Liquidität'!M68+'3. Liquidität'!M71</f>
        <v>0</v>
      </c>
      <c r="N182" s="142">
        <f ca="1">'3. Liquidität'!N64+'3. Liquidität'!N68+'3. Liquidität'!N71</f>
        <v>0</v>
      </c>
      <c r="O182" s="142">
        <f ca="1">'3. Liquidität'!O64+'3. Liquidität'!O68+'3. Liquidität'!O71</f>
        <v>0</v>
      </c>
      <c r="P182" s="142">
        <f ca="1">'3. Liquidität'!P64+'3. Liquidität'!P68+'3. Liquidität'!P71</f>
        <v>0</v>
      </c>
      <c r="Q182" s="142">
        <f ca="1">'3. Liquidität'!Q64+'3. Liquidität'!Q68+'3. Liquidität'!Q71</f>
        <v>0</v>
      </c>
      <c r="R182" s="142">
        <f ca="1">'3. Liquidität'!R64+'3. Liquidität'!R68+'3. Liquidität'!R71</f>
        <v>0</v>
      </c>
      <c r="S182" s="142">
        <f ca="1">'3. Liquidität'!S64+'3. Liquidität'!S68+'3. Liquidität'!S71</f>
        <v>0</v>
      </c>
      <c r="T182" s="142">
        <f ca="1">'3. Liquidität'!T64+'3. Liquidität'!T68+'3. Liquidität'!T71</f>
        <v>0</v>
      </c>
      <c r="U182" s="142">
        <f ca="1">'3. Liquidität'!U64+'3. Liquidität'!U68+'3. Liquidität'!U71</f>
        <v>0</v>
      </c>
      <c r="V182" s="142">
        <f ca="1">'3. Liquidität'!V64+'3. Liquidität'!V68+'3. Liquidität'!V71</f>
        <v>0</v>
      </c>
      <c r="W182" s="142">
        <f ca="1">'3. Liquidität'!W64+'3. Liquidität'!W68+'3. Liquidität'!W71</f>
        <v>0</v>
      </c>
      <c r="X182" s="142">
        <f ca="1">'3. Liquidität'!X64+'3. Liquidität'!X68+'3. Liquidität'!X71</f>
        <v>0</v>
      </c>
      <c r="Y182" s="142">
        <f ca="1">'3. Liquidität'!Y64+'3. Liquidität'!Y68+'3. Liquidität'!Y71</f>
        <v>0</v>
      </c>
      <c r="Z182" s="142">
        <f ca="1">'3. Liquidität'!Z64+'3. Liquidität'!Z68+'3. Liquidität'!Z71</f>
        <v>0</v>
      </c>
      <c r="AA182" s="142">
        <f ca="1">'3. Liquidität'!AA64+'3. Liquidität'!AA68+'3. Liquidität'!AA71</f>
        <v>0</v>
      </c>
      <c r="AB182" s="142">
        <f ca="1">'3. Liquidität'!AB64+'3. Liquidität'!AB68+'3. Liquidität'!AB71</f>
        <v>0</v>
      </c>
      <c r="AC182" s="142">
        <f ca="1">'3. Liquidität'!AC64+'3. Liquidität'!AC68+'3. Liquidität'!AC71</f>
        <v>0</v>
      </c>
      <c r="AD182" s="142">
        <f ca="1">'3. Liquidität'!AD64+'3. Liquidität'!AD68+'3. Liquidität'!AD71</f>
        <v>0</v>
      </c>
      <c r="AE182" s="142">
        <f ca="1">'3. Liquidität'!AE64+'3. Liquidität'!AE68+'3. Liquidität'!AE71</f>
        <v>0</v>
      </c>
      <c r="AF182" s="142">
        <f ca="1">'3. Liquidität'!AF64+'3. Liquidität'!AF68+'3. Liquidität'!AF71</f>
        <v>0</v>
      </c>
      <c r="AG182" s="142">
        <f ca="1">'3. Liquidität'!AG64+'3. Liquidität'!AG68+'3. Liquidität'!AG71</f>
        <v>0</v>
      </c>
      <c r="AH182" s="142">
        <f ca="1">'3. Liquidität'!AH64+'3. Liquidität'!AH68+'3. Liquidität'!AH71</f>
        <v>0</v>
      </c>
      <c r="AI182" s="142">
        <f ca="1">'3. Liquidität'!AI64+'3. Liquidität'!AI68+'3. Liquidität'!AI71</f>
        <v>0</v>
      </c>
      <c r="AJ182" s="142">
        <f ca="1">'3. Liquidität'!AJ64+'3. Liquidität'!AJ68+'3. Liquidität'!AJ71</f>
        <v>0</v>
      </c>
      <c r="AK182" s="142">
        <f ca="1">'3. Liquidität'!AK64+'3. Liquidität'!AK68+'3. Liquidität'!AK71</f>
        <v>0</v>
      </c>
      <c r="AL182" s="142">
        <f ca="1">'3. Liquidität'!AL64+'3. Liquidität'!AL68+'3. Liquidität'!AL71</f>
        <v>0</v>
      </c>
      <c r="AM182" s="142">
        <f ca="1">'3. Liquidität'!AM64+'3. Liquidität'!AM68+'3. Liquidität'!AM71</f>
        <v>0</v>
      </c>
      <c r="AN182" s="142">
        <f ca="1">'3. Liquidität'!AN64+'3. Liquidität'!AN68+'3. Liquidität'!AN71</f>
        <v>0</v>
      </c>
      <c r="AO182" s="142">
        <f ca="1">'3. Liquidität'!AO64+'3. Liquidität'!AO68+'3. Liquidität'!AO71</f>
        <v>0</v>
      </c>
    </row>
    <row r="183" spans="2:41" x14ac:dyDescent="0.25">
      <c r="D183" s="21" t="s">
        <v>3</v>
      </c>
      <c r="F183" s="36">
        <f ca="1">SUM(F181:F182)</f>
        <v>0</v>
      </c>
      <c r="G183" s="36">
        <f t="shared" ref="G183:AO183" ca="1" si="47">SUM(G181:G182)</f>
        <v>0</v>
      </c>
      <c r="H183" s="36">
        <f t="shared" ca="1" si="47"/>
        <v>0</v>
      </c>
      <c r="I183" s="36">
        <f t="shared" ca="1" si="47"/>
        <v>0</v>
      </c>
      <c r="J183" s="36">
        <f t="shared" ca="1" si="47"/>
        <v>0</v>
      </c>
      <c r="K183" s="36">
        <f t="shared" ca="1" si="47"/>
        <v>0</v>
      </c>
      <c r="L183" s="36">
        <f t="shared" ca="1" si="47"/>
        <v>0</v>
      </c>
      <c r="M183" s="36">
        <f t="shared" ca="1" si="47"/>
        <v>0</v>
      </c>
      <c r="N183" s="36">
        <f t="shared" ca="1" si="47"/>
        <v>0</v>
      </c>
      <c r="O183" s="36">
        <f t="shared" ca="1" si="47"/>
        <v>0</v>
      </c>
      <c r="P183" s="36">
        <f t="shared" ca="1" si="47"/>
        <v>0</v>
      </c>
      <c r="Q183" s="36">
        <f t="shared" ca="1" si="47"/>
        <v>0</v>
      </c>
      <c r="R183" s="36">
        <f t="shared" ca="1" si="47"/>
        <v>0</v>
      </c>
      <c r="S183" s="36">
        <f t="shared" ca="1" si="47"/>
        <v>0</v>
      </c>
      <c r="T183" s="36">
        <f t="shared" ca="1" si="47"/>
        <v>0</v>
      </c>
      <c r="U183" s="36">
        <f t="shared" ca="1" si="47"/>
        <v>0</v>
      </c>
      <c r="V183" s="36">
        <f t="shared" ca="1" si="47"/>
        <v>0</v>
      </c>
      <c r="W183" s="36">
        <f t="shared" ca="1" si="47"/>
        <v>0</v>
      </c>
      <c r="X183" s="36">
        <f t="shared" ca="1" si="47"/>
        <v>0</v>
      </c>
      <c r="Y183" s="36">
        <f t="shared" ca="1" si="47"/>
        <v>0</v>
      </c>
      <c r="Z183" s="36">
        <f t="shared" ca="1" si="47"/>
        <v>0</v>
      </c>
      <c r="AA183" s="36">
        <f t="shared" ca="1" si="47"/>
        <v>0</v>
      </c>
      <c r="AB183" s="36">
        <f t="shared" ca="1" si="47"/>
        <v>0</v>
      </c>
      <c r="AC183" s="36">
        <f t="shared" ca="1" si="47"/>
        <v>0</v>
      </c>
      <c r="AD183" s="36">
        <f t="shared" ca="1" si="47"/>
        <v>0</v>
      </c>
      <c r="AE183" s="36">
        <f t="shared" ca="1" si="47"/>
        <v>0</v>
      </c>
      <c r="AF183" s="36">
        <f t="shared" ca="1" si="47"/>
        <v>0</v>
      </c>
      <c r="AG183" s="36">
        <f t="shared" ca="1" si="47"/>
        <v>0</v>
      </c>
      <c r="AH183" s="36">
        <f t="shared" ca="1" si="47"/>
        <v>0</v>
      </c>
      <c r="AI183" s="36">
        <f t="shared" ca="1" si="47"/>
        <v>0</v>
      </c>
      <c r="AJ183" s="36">
        <f t="shared" ca="1" si="47"/>
        <v>0</v>
      </c>
      <c r="AK183" s="36">
        <f t="shared" ca="1" si="47"/>
        <v>0</v>
      </c>
      <c r="AL183" s="36">
        <f t="shared" ca="1" si="47"/>
        <v>0</v>
      </c>
      <c r="AM183" s="36">
        <f t="shared" ca="1" si="47"/>
        <v>0</v>
      </c>
      <c r="AN183" s="36">
        <f t="shared" ca="1" si="47"/>
        <v>0</v>
      </c>
      <c r="AO183" s="36">
        <f t="shared" ca="1" si="47"/>
        <v>0</v>
      </c>
    </row>
    <row r="184" spans="2:41" x14ac:dyDescent="0.25">
      <c r="I184" s="10"/>
    </row>
    <row r="185" spans="2:41" x14ac:dyDescent="0.25">
      <c r="B185" s="21" t="s">
        <v>16</v>
      </c>
      <c r="I185" s="10"/>
    </row>
    <row r="186" spans="2:41" x14ac:dyDescent="0.25">
      <c r="C186" s="119" t="s">
        <v>18</v>
      </c>
      <c r="F186" s="119"/>
      <c r="G186" s="119"/>
      <c r="H186" s="119"/>
      <c r="I186" s="120"/>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row>
    <row r="187" spans="2:41" x14ac:dyDescent="0.25">
      <c r="C187" s="119" t="s">
        <v>19</v>
      </c>
      <c r="F187" s="119"/>
      <c r="G187" s="119"/>
      <c r="H187" s="119"/>
      <c r="I187" s="120"/>
      <c r="J187" s="119"/>
      <c r="K187" s="121"/>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row>
    <row r="188" spans="2:41" x14ac:dyDescent="0.25">
      <c r="C188" s="119" t="s">
        <v>20</v>
      </c>
      <c r="F188" s="119"/>
      <c r="G188" s="119"/>
      <c r="H188" s="119"/>
      <c r="I188" s="119"/>
      <c r="J188" s="119"/>
      <c r="K188" s="120"/>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row>
    <row r="189" spans="2:41" x14ac:dyDescent="0.25">
      <c r="C189" s="119" t="s">
        <v>21</v>
      </c>
      <c r="F189" s="119"/>
      <c r="G189" s="119"/>
      <c r="H189" s="119"/>
      <c r="I189" s="119"/>
      <c r="J189" s="119"/>
      <c r="K189" s="120"/>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row>
    <row r="190" spans="2:41" x14ac:dyDescent="0.25">
      <c r="D190" s="21" t="s">
        <v>3</v>
      </c>
      <c r="F190" s="25">
        <f>SUM(F186:F189)</f>
        <v>0</v>
      </c>
      <c r="G190" s="25">
        <f t="shared" ref="G190:AO190" si="48">SUM(G186:G189)</f>
        <v>0</v>
      </c>
      <c r="H190" s="25">
        <f t="shared" si="48"/>
        <v>0</v>
      </c>
      <c r="I190" s="25">
        <f t="shared" si="48"/>
        <v>0</v>
      </c>
      <c r="J190" s="25">
        <f t="shared" si="48"/>
        <v>0</v>
      </c>
      <c r="K190" s="25">
        <f t="shared" si="48"/>
        <v>0</v>
      </c>
      <c r="L190" s="25">
        <f t="shared" si="48"/>
        <v>0</v>
      </c>
      <c r="M190" s="25">
        <f t="shared" si="48"/>
        <v>0</v>
      </c>
      <c r="N190" s="25">
        <f t="shared" si="48"/>
        <v>0</v>
      </c>
      <c r="O190" s="25">
        <f t="shared" si="48"/>
        <v>0</v>
      </c>
      <c r="P190" s="25">
        <f t="shared" si="48"/>
        <v>0</v>
      </c>
      <c r="Q190" s="25">
        <f t="shared" si="48"/>
        <v>0</v>
      </c>
      <c r="R190" s="25">
        <f t="shared" si="48"/>
        <v>0</v>
      </c>
      <c r="S190" s="25">
        <f t="shared" si="48"/>
        <v>0</v>
      </c>
      <c r="T190" s="25">
        <f t="shared" si="48"/>
        <v>0</v>
      </c>
      <c r="U190" s="25">
        <f t="shared" si="48"/>
        <v>0</v>
      </c>
      <c r="V190" s="25">
        <f t="shared" si="48"/>
        <v>0</v>
      </c>
      <c r="W190" s="25">
        <f t="shared" si="48"/>
        <v>0</v>
      </c>
      <c r="X190" s="25">
        <f t="shared" si="48"/>
        <v>0</v>
      </c>
      <c r="Y190" s="25">
        <f t="shared" si="48"/>
        <v>0</v>
      </c>
      <c r="Z190" s="25">
        <f t="shared" si="48"/>
        <v>0</v>
      </c>
      <c r="AA190" s="25">
        <f t="shared" si="48"/>
        <v>0</v>
      </c>
      <c r="AB190" s="25">
        <f t="shared" si="48"/>
        <v>0</v>
      </c>
      <c r="AC190" s="25">
        <f t="shared" si="48"/>
        <v>0</v>
      </c>
      <c r="AD190" s="25">
        <f t="shared" si="48"/>
        <v>0</v>
      </c>
      <c r="AE190" s="25">
        <f t="shared" si="48"/>
        <v>0</v>
      </c>
      <c r="AF190" s="25">
        <f t="shared" si="48"/>
        <v>0</v>
      </c>
      <c r="AG190" s="25">
        <f t="shared" si="48"/>
        <v>0</v>
      </c>
      <c r="AH190" s="25">
        <f t="shared" si="48"/>
        <v>0</v>
      </c>
      <c r="AI190" s="25">
        <f t="shared" si="48"/>
        <v>0</v>
      </c>
      <c r="AJ190" s="25">
        <f t="shared" si="48"/>
        <v>0</v>
      </c>
      <c r="AK190" s="25">
        <f t="shared" si="48"/>
        <v>0</v>
      </c>
      <c r="AL190" s="25">
        <f t="shared" si="48"/>
        <v>0</v>
      </c>
      <c r="AM190" s="25">
        <f t="shared" si="48"/>
        <v>0</v>
      </c>
      <c r="AN190" s="25">
        <f t="shared" si="48"/>
        <v>0</v>
      </c>
      <c r="AO190" s="25">
        <f t="shared" si="48"/>
        <v>0</v>
      </c>
    </row>
    <row r="191" spans="2:41" x14ac:dyDescent="0.25">
      <c r="D191" s="2" t="s">
        <v>168</v>
      </c>
      <c r="E191" s="316">
        <v>0.19</v>
      </c>
      <c r="F191" s="25">
        <f>F190*$E$191</f>
        <v>0</v>
      </c>
      <c r="G191" s="25">
        <f t="shared" ref="G191:AO191" si="49">G190*$E$191</f>
        <v>0</v>
      </c>
      <c r="H191" s="25">
        <f t="shared" si="49"/>
        <v>0</v>
      </c>
      <c r="I191" s="25">
        <f t="shared" si="49"/>
        <v>0</v>
      </c>
      <c r="J191" s="25">
        <f t="shared" si="49"/>
        <v>0</v>
      </c>
      <c r="K191" s="25">
        <f t="shared" si="49"/>
        <v>0</v>
      </c>
      <c r="L191" s="25">
        <f t="shared" si="49"/>
        <v>0</v>
      </c>
      <c r="M191" s="25">
        <f t="shared" si="49"/>
        <v>0</v>
      </c>
      <c r="N191" s="25">
        <f t="shared" si="49"/>
        <v>0</v>
      </c>
      <c r="O191" s="25">
        <f t="shared" si="49"/>
        <v>0</v>
      </c>
      <c r="P191" s="25">
        <f t="shared" si="49"/>
        <v>0</v>
      </c>
      <c r="Q191" s="25">
        <f t="shared" si="49"/>
        <v>0</v>
      </c>
      <c r="R191" s="25">
        <f t="shared" si="49"/>
        <v>0</v>
      </c>
      <c r="S191" s="25">
        <f t="shared" si="49"/>
        <v>0</v>
      </c>
      <c r="T191" s="25">
        <f t="shared" si="49"/>
        <v>0</v>
      </c>
      <c r="U191" s="25">
        <f t="shared" si="49"/>
        <v>0</v>
      </c>
      <c r="V191" s="25">
        <f t="shared" si="49"/>
        <v>0</v>
      </c>
      <c r="W191" s="25">
        <f t="shared" si="49"/>
        <v>0</v>
      </c>
      <c r="X191" s="25">
        <f t="shared" si="49"/>
        <v>0</v>
      </c>
      <c r="Y191" s="25">
        <f t="shared" si="49"/>
        <v>0</v>
      </c>
      <c r="Z191" s="25">
        <f t="shared" si="49"/>
        <v>0</v>
      </c>
      <c r="AA191" s="25">
        <f t="shared" si="49"/>
        <v>0</v>
      </c>
      <c r="AB191" s="25">
        <f t="shared" si="49"/>
        <v>0</v>
      </c>
      <c r="AC191" s="25">
        <f t="shared" si="49"/>
        <v>0</v>
      </c>
      <c r="AD191" s="25">
        <f t="shared" si="49"/>
        <v>0</v>
      </c>
      <c r="AE191" s="25">
        <f t="shared" si="49"/>
        <v>0</v>
      </c>
      <c r="AF191" s="25">
        <f t="shared" si="49"/>
        <v>0</v>
      </c>
      <c r="AG191" s="25">
        <f t="shared" si="49"/>
        <v>0</v>
      </c>
      <c r="AH191" s="25">
        <f t="shared" si="49"/>
        <v>0</v>
      </c>
      <c r="AI191" s="25">
        <f t="shared" si="49"/>
        <v>0</v>
      </c>
      <c r="AJ191" s="25">
        <f t="shared" si="49"/>
        <v>0</v>
      </c>
      <c r="AK191" s="25">
        <f t="shared" si="49"/>
        <v>0</v>
      </c>
      <c r="AL191" s="25">
        <f t="shared" si="49"/>
        <v>0</v>
      </c>
      <c r="AM191" s="25">
        <f t="shared" si="49"/>
        <v>0</v>
      </c>
      <c r="AN191" s="25">
        <f t="shared" si="49"/>
        <v>0</v>
      </c>
      <c r="AO191" s="25">
        <f t="shared" si="49"/>
        <v>0</v>
      </c>
    </row>
    <row r="192" spans="2:41" ht="13.8" thickBot="1" x14ac:dyDescent="0.3">
      <c r="B192" s="21" t="s">
        <v>171</v>
      </c>
      <c r="C192" s="21"/>
      <c r="K192" s="10"/>
    </row>
    <row r="193" spans="2:41" s="141" customFormat="1" ht="13.8" thickBot="1" x14ac:dyDescent="0.3">
      <c r="C193" s="143" t="s">
        <v>329</v>
      </c>
      <c r="D193" s="333">
        <f>'1. Investitionen'!F75-'2. GuV'!F112</f>
        <v>0</v>
      </c>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row>
    <row r="194" spans="2:41" s="141" customFormat="1" x14ac:dyDescent="0.25">
      <c r="C194" s="143" t="s">
        <v>330</v>
      </c>
      <c r="D194" s="2" t="s">
        <v>168</v>
      </c>
      <c r="E194" s="316">
        <v>0.19</v>
      </c>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row>
    <row r="195" spans="2:41" x14ac:dyDescent="0.25">
      <c r="C195" s="2" t="s">
        <v>318</v>
      </c>
      <c r="D195" s="144" t="s">
        <v>42</v>
      </c>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2:41" x14ac:dyDescent="0.25">
      <c r="K196" s="10"/>
    </row>
    <row r="197" spans="2:41" ht="15" x14ac:dyDescent="0.25">
      <c r="B197" s="386" t="s">
        <v>332</v>
      </c>
      <c r="C197" s="387"/>
      <c r="D197" s="387"/>
      <c r="E197" s="387"/>
      <c r="F197" s="388">
        <f ca="1">F112+F118+F124+F130+F136+F142+F148+F162+F170+F177+F183+F190+F195</f>
        <v>0</v>
      </c>
      <c r="G197" s="388">
        <f t="shared" ref="G197:AO197" ca="1" si="50">G118+G124+G130+G136+G142+G148+G162+G170+G177+G183+G190+G195</f>
        <v>0</v>
      </c>
      <c r="H197" s="388">
        <f t="shared" ca="1" si="50"/>
        <v>0</v>
      </c>
      <c r="I197" s="388">
        <f t="shared" ca="1" si="50"/>
        <v>0</v>
      </c>
      <c r="J197" s="388">
        <f t="shared" ca="1" si="50"/>
        <v>0</v>
      </c>
      <c r="K197" s="388">
        <f t="shared" ca="1" si="50"/>
        <v>0</v>
      </c>
      <c r="L197" s="388">
        <f t="shared" ca="1" si="50"/>
        <v>0</v>
      </c>
      <c r="M197" s="388">
        <f t="shared" ca="1" si="50"/>
        <v>0</v>
      </c>
      <c r="N197" s="388">
        <f t="shared" ca="1" si="50"/>
        <v>0</v>
      </c>
      <c r="O197" s="388">
        <f t="shared" ca="1" si="50"/>
        <v>0</v>
      </c>
      <c r="P197" s="388">
        <f t="shared" ca="1" si="50"/>
        <v>0</v>
      </c>
      <c r="Q197" s="388">
        <f t="shared" ca="1" si="50"/>
        <v>0</v>
      </c>
      <c r="R197" s="388">
        <f t="shared" ca="1" si="50"/>
        <v>0</v>
      </c>
      <c r="S197" s="388">
        <f t="shared" ca="1" si="50"/>
        <v>0</v>
      </c>
      <c r="T197" s="388">
        <f t="shared" ca="1" si="50"/>
        <v>0</v>
      </c>
      <c r="U197" s="388">
        <f t="shared" ca="1" si="50"/>
        <v>0</v>
      </c>
      <c r="V197" s="388">
        <f t="shared" ca="1" si="50"/>
        <v>0</v>
      </c>
      <c r="W197" s="388">
        <f t="shared" ca="1" si="50"/>
        <v>0</v>
      </c>
      <c r="X197" s="388">
        <f t="shared" ca="1" si="50"/>
        <v>0</v>
      </c>
      <c r="Y197" s="388">
        <f t="shared" ca="1" si="50"/>
        <v>0</v>
      </c>
      <c r="Z197" s="388">
        <f t="shared" ca="1" si="50"/>
        <v>0</v>
      </c>
      <c r="AA197" s="388">
        <f t="shared" ca="1" si="50"/>
        <v>0</v>
      </c>
      <c r="AB197" s="388">
        <f t="shared" ca="1" si="50"/>
        <v>0</v>
      </c>
      <c r="AC197" s="388">
        <f t="shared" ca="1" si="50"/>
        <v>0</v>
      </c>
      <c r="AD197" s="388">
        <f t="shared" ca="1" si="50"/>
        <v>0</v>
      </c>
      <c r="AE197" s="388">
        <f t="shared" ca="1" si="50"/>
        <v>0</v>
      </c>
      <c r="AF197" s="388">
        <f t="shared" ca="1" si="50"/>
        <v>0</v>
      </c>
      <c r="AG197" s="388">
        <f t="shared" ca="1" si="50"/>
        <v>0</v>
      </c>
      <c r="AH197" s="388">
        <f t="shared" ca="1" si="50"/>
        <v>0</v>
      </c>
      <c r="AI197" s="388">
        <f t="shared" ca="1" si="50"/>
        <v>0</v>
      </c>
      <c r="AJ197" s="388">
        <f t="shared" ca="1" si="50"/>
        <v>0</v>
      </c>
      <c r="AK197" s="388">
        <f t="shared" ca="1" si="50"/>
        <v>0</v>
      </c>
      <c r="AL197" s="388">
        <f t="shared" ca="1" si="50"/>
        <v>0</v>
      </c>
      <c r="AM197" s="388">
        <f t="shared" ca="1" si="50"/>
        <v>0</v>
      </c>
      <c r="AN197" s="388">
        <f t="shared" ca="1" si="50"/>
        <v>0</v>
      </c>
      <c r="AO197" s="388">
        <f t="shared" ca="1" si="50"/>
        <v>0</v>
      </c>
    </row>
    <row r="198" spans="2:41" ht="15" x14ac:dyDescent="0.25">
      <c r="B198" s="389" t="s">
        <v>333</v>
      </c>
      <c r="C198" s="387"/>
      <c r="D198" s="387"/>
      <c r="E198" s="387"/>
      <c r="F198" s="388">
        <f ca="1">F197+F191+F178+F171+F152+F113</f>
        <v>0</v>
      </c>
      <c r="G198" s="388">
        <f t="shared" ref="G198:AO198" ca="1" si="51">G197+G191+G178+G171+G152</f>
        <v>0</v>
      </c>
      <c r="H198" s="388">
        <f t="shared" ca="1" si="51"/>
        <v>0</v>
      </c>
      <c r="I198" s="388">
        <f t="shared" ca="1" si="51"/>
        <v>0</v>
      </c>
      <c r="J198" s="388">
        <f t="shared" ca="1" si="51"/>
        <v>0</v>
      </c>
      <c r="K198" s="388">
        <f t="shared" ca="1" si="51"/>
        <v>0</v>
      </c>
      <c r="L198" s="388">
        <f t="shared" ca="1" si="51"/>
        <v>0</v>
      </c>
      <c r="M198" s="388">
        <f t="shared" ca="1" si="51"/>
        <v>0</v>
      </c>
      <c r="N198" s="388">
        <f t="shared" ca="1" si="51"/>
        <v>0</v>
      </c>
      <c r="O198" s="388">
        <f t="shared" ca="1" si="51"/>
        <v>0</v>
      </c>
      <c r="P198" s="388">
        <f t="shared" ca="1" si="51"/>
        <v>0</v>
      </c>
      <c r="Q198" s="388">
        <f t="shared" ca="1" si="51"/>
        <v>0</v>
      </c>
      <c r="R198" s="388">
        <f t="shared" ca="1" si="51"/>
        <v>0</v>
      </c>
      <c r="S198" s="388">
        <f t="shared" ca="1" si="51"/>
        <v>0</v>
      </c>
      <c r="T198" s="388">
        <f t="shared" ca="1" si="51"/>
        <v>0</v>
      </c>
      <c r="U198" s="388">
        <f t="shared" ca="1" si="51"/>
        <v>0</v>
      </c>
      <c r="V198" s="388">
        <f t="shared" ca="1" si="51"/>
        <v>0</v>
      </c>
      <c r="W198" s="388">
        <f t="shared" ca="1" si="51"/>
        <v>0</v>
      </c>
      <c r="X198" s="388">
        <f t="shared" ca="1" si="51"/>
        <v>0</v>
      </c>
      <c r="Y198" s="388">
        <f t="shared" ca="1" si="51"/>
        <v>0</v>
      </c>
      <c r="Z198" s="388">
        <f t="shared" ca="1" si="51"/>
        <v>0</v>
      </c>
      <c r="AA198" s="388">
        <f t="shared" ca="1" si="51"/>
        <v>0</v>
      </c>
      <c r="AB198" s="388">
        <f t="shared" ca="1" si="51"/>
        <v>0</v>
      </c>
      <c r="AC198" s="388">
        <f t="shared" ca="1" si="51"/>
        <v>0</v>
      </c>
      <c r="AD198" s="388">
        <f t="shared" ca="1" si="51"/>
        <v>0</v>
      </c>
      <c r="AE198" s="388">
        <f t="shared" ca="1" si="51"/>
        <v>0</v>
      </c>
      <c r="AF198" s="388">
        <f t="shared" ca="1" si="51"/>
        <v>0</v>
      </c>
      <c r="AG198" s="388">
        <f t="shared" ca="1" si="51"/>
        <v>0</v>
      </c>
      <c r="AH198" s="388">
        <f t="shared" ca="1" si="51"/>
        <v>0</v>
      </c>
      <c r="AI198" s="388">
        <f t="shared" ca="1" si="51"/>
        <v>0</v>
      </c>
      <c r="AJ198" s="388">
        <f t="shared" ca="1" si="51"/>
        <v>0</v>
      </c>
      <c r="AK198" s="388">
        <f t="shared" ca="1" si="51"/>
        <v>0</v>
      </c>
      <c r="AL198" s="388">
        <f t="shared" ca="1" si="51"/>
        <v>0</v>
      </c>
      <c r="AM198" s="388">
        <f t="shared" ca="1" si="51"/>
        <v>0</v>
      </c>
      <c r="AN198" s="388">
        <f t="shared" ca="1" si="51"/>
        <v>0</v>
      </c>
      <c r="AO198" s="388">
        <f t="shared" ca="1" si="51"/>
        <v>0</v>
      </c>
    </row>
    <row r="199" spans="2:41" ht="15" hidden="1" x14ac:dyDescent="0.25">
      <c r="B199" s="389" t="s">
        <v>380</v>
      </c>
      <c r="C199" s="387"/>
      <c r="D199" s="387"/>
      <c r="E199" s="387"/>
      <c r="F199" s="388" t="str">
        <f ca="1">IF((F162+F170+F183+F177+F190)&gt;0,F162+F170+F183+F177+F190,"")</f>
        <v/>
      </c>
      <c r="G199" s="388" t="str">
        <f t="shared" ref="G199:Q199" ca="1" si="52">IF((G162+G170+G183+G177+G190)&gt;0,G162+G170+G183+G177+G190,"")</f>
        <v/>
      </c>
      <c r="H199" s="388" t="str">
        <f t="shared" ca="1" si="52"/>
        <v/>
      </c>
      <c r="I199" s="388" t="str">
        <f t="shared" ca="1" si="52"/>
        <v/>
      </c>
      <c r="J199" s="388" t="str">
        <f t="shared" ca="1" si="52"/>
        <v/>
      </c>
      <c r="K199" s="388" t="str">
        <f t="shared" ca="1" si="52"/>
        <v/>
      </c>
      <c r="L199" s="388" t="str">
        <f t="shared" ca="1" si="52"/>
        <v/>
      </c>
      <c r="M199" s="388" t="str">
        <f t="shared" ca="1" si="52"/>
        <v/>
      </c>
      <c r="N199" s="388" t="str">
        <f t="shared" ca="1" si="52"/>
        <v/>
      </c>
      <c r="O199" s="388" t="str">
        <f t="shared" ca="1" si="52"/>
        <v/>
      </c>
      <c r="P199" s="388" t="str">
        <f t="shared" ca="1" si="52"/>
        <v/>
      </c>
      <c r="Q199" s="388" t="str">
        <f t="shared" ca="1" si="52"/>
        <v/>
      </c>
      <c r="R199" s="388" t="e">
        <f ca="1">SUM(F199:Q199)/COUNT(F199:Q199)</f>
        <v>#DIV/0!</v>
      </c>
      <c r="S199" s="388"/>
      <c r="T199" s="388"/>
      <c r="U199" s="388"/>
      <c r="V199" s="388"/>
      <c r="W199" s="388"/>
      <c r="X199" s="388"/>
      <c r="Y199" s="388"/>
      <c r="Z199" s="388"/>
      <c r="AA199" s="388"/>
      <c r="AB199" s="388"/>
      <c r="AC199" s="388"/>
      <c r="AD199" s="388"/>
      <c r="AE199" s="388"/>
      <c r="AF199" s="388"/>
      <c r="AG199" s="388"/>
      <c r="AH199" s="388"/>
      <c r="AI199" s="388"/>
      <c r="AJ199" s="388"/>
      <c r="AK199" s="388"/>
      <c r="AL199" s="388"/>
      <c r="AM199" s="388"/>
      <c r="AN199" s="388"/>
      <c r="AO199" s="388"/>
    </row>
    <row r="200" spans="2:41" s="141" customFormat="1" ht="15" x14ac:dyDescent="0.25">
      <c r="B200" s="274"/>
      <c r="C200" s="275"/>
      <c r="D200" s="275"/>
      <c r="E200" s="275"/>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row>
    <row r="201" spans="2:41" hidden="1" outlineLevel="1" x14ac:dyDescent="0.25">
      <c r="K201" s="10"/>
    </row>
    <row r="202" spans="2:41" hidden="1" outlineLevel="1" x14ac:dyDescent="0.25">
      <c r="B202" s="141" t="s">
        <v>297</v>
      </c>
      <c r="C202" s="141"/>
      <c r="K202" s="10"/>
    </row>
    <row r="203" spans="2:41" hidden="1" outlineLevel="1" x14ac:dyDescent="0.25">
      <c r="B203" s="141"/>
      <c r="C203" s="141"/>
      <c r="K203" s="10"/>
    </row>
    <row r="204" spans="2:41" s="3" customFormat="1" ht="17.399999999999999" hidden="1" outlineLevel="1" x14ac:dyDescent="0.3">
      <c r="B204" s="27" t="s">
        <v>245</v>
      </c>
      <c r="C204" s="22"/>
      <c r="D204" s="23"/>
      <c r="E204" s="23"/>
      <c r="F204" s="23">
        <f ca="1">F210</f>
        <v>43525</v>
      </c>
      <c r="G204" s="23">
        <f t="shared" ref="G204:AO204" ca="1" si="53">G210</f>
        <v>43556</v>
      </c>
      <c r="H204" s="23">
        <f t="shared" ca="1" si="53"/>
        <v>43586</v>
      </c>
      <c r="I204" s="23">
        <f t="shared" ca="1" si="53"/>
        <v>43617</v>
      </c>
      <c r="J204" s="23">
        <f t="shared" ca="1" si="53"/>
        <v>43647</v>
      </c>
      <c r="K204" s="23">
        <f t="shared" ca="1" si="53"/>
        <v>43678</v>
      </c>
      <c r="L204" s="23">
        <f t="shared" ca="1" si="53"/>
        <v>43709</v>
      </c>
      <c r="M204" s="23">
        <f t="shared" ca="1" si="53"/>
        <v>43739</v>
      </c>
      <c r="N204" s="23">
        <f t="shared" ca="1" si="53"/>
        <v>43770</v>
      </c>
      <c r="O204" s="23">
        <f t="shared" ca="1" si="53"/>
        <v>43800</v>
      </c>
      <c r="P204" s="23">
        <f t="shared" ca="1" si="53"/>
        <v>43831</v>
      </c>
      <c r="Q204" s="23">
        <f t="shared" ca="1" si="53"/>
        <v>43862</v>
      </c>
      <c r="R204" s="23">
        <f t="shared" ca="1" si="53"/>
        <v>43891</v>
      </c>
      <c r="S204" s="23">
        <f t="shared" ca="1" si="53"/>
        <v>43922</v>
      </c>
      <c r="T204" s="23">
        <f t="shared" ca="1" si="53"/>
        <v>43952</v>
      </c>
      <c r="U204" s="23">
        <f t="shared" ca="1" si="53"/>
        <v>43983</v>
      </c>
      <c r="V204" s="23">
        <f t="shared" ca="1" si="53"/>
        <v>44013</v>
      </c>
      <c r="W204" s="23">
        <f t="shared" ca="1" si="53"/>
        <v>44044</v>
      </c>
      <c r="X204" s="23">
        <f t="shared" ca="1" si="53"/>
        <v>44075</v>
      </c>
      <c r="Y204" s="23">
        <f t="shared" ca="1" si="53"/>
        <v>44105</v>
      </c>
      <c r="Z204" s="23">
        <f t="shared" ca="1" si="53"/>
        <v>44136</v>
      </c>
      <c r="AA204" s="23">
        <f t="shared" ca="1" si="53"/>
        <v>44166</v>
      </c>
      <c r="AB204" s="23">
        <f t="shared" ca="1" si="53"/>
        <v>44197</v>
      </c>
      <c r="AC204" s="23">
        <f t="shared" ca="1" si="53"/>
        <v>44228</v>
      </c>
      <c r="AD204" s="23">
        <f t="shared" ca="1" si="53"/>
        <v>44256</v>
      </c>
      <c r="AE204" s="23">
        <f t="shared" ca="1" si="53"/>
        <v>44287</v>
      </c>
      <c r="AF204" s="23">
        <f t="shared" ca="1" si="53"/>
        <v>44317</v>
      </c>
      <c r="AG204" s="23">
        <f t="shared" ca="1" si="53"/>
        <v>44348</v>
      </c>
      <c r="AH204" s="23">
        <f t="shared" ca="1" si="53"/>
        <v>44378</v>
      </c>
      <c r="AI204" s="23">
        <f t="shared" ca="1" si="53"/>
        <v>44409</v>
      </c>
      <c r="AJ204" s="23">
        <f t="shared" ca="1" si="53"/>
        <v>44440</v>
      </c>
      <c r="AK204" s="23">
        <f t="shared" ca="1" si="53"/>
        <v>44470</v>
      </c>
      <c r="AL204" s="23">
        <f t="shared" ca="1" si="53"/>
        <v>44501</v>
      </c>
      <c r="AM204" s="23">
        <f t="shared" ca="1" si="53"/>
        <v>44531</v>
      </c>
      <c r="AN204" s="23">
        <f t="shared" ca="1" si="53"/>
        <v>44562</v>
      </c>
      <c r="AO204" s="23">
        <f t="shared" ca="1" si="53"/>
        <v>44593</v>
      </c>
    </row>
    <row r="205" spans="2:41" s="145" customFormat="1" hidden="1" outlineLevel="1" x14ac:dyDescent="0.25">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row>
    <row r="206" spans="2:41" s="145" customFormat="1" hidden="1" outlineLevel="1" x14ac:dyDescent="0.25">
      <c r="B206" s="145" t="s">
        <v>247</v>
      </c>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row>
    <row r="207" spans="2:41" s="145" customFormat="1" hidden="1" outlineLevel="1" x14ac:dyDescent="0.25">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row>
    <row r="208" spans="2:41" hidden="1" outlineLevel="1" x14ac:dyDescent="0.25">
      <c r="K208" s="10"/>
    </row>
    <row r="209" spans="2:41" hidden="1" outlineLevel="1" x14ac:dyDescent="0.25">
      <c r="K209" s="10"/>
    </row>
    <row r="210" spans="2:41" s="3" customFormat="1" ht="17.399999999999999" hidden="1" outlineLevel="1" x14ac:dyDescent="0.3">
      <c r="B210" s="27" t="s">
        <v>246</v>
      </c>
      <c r="C210" s="22"/>
      <c r="D210" s="23"/>
      <c r="E210" s="23"/>
      <c r="F210" s="23">
        <f t="shared" ref="F210:AO210" ca="1" si="54">F109</f>
        <v>43525</v>
      </c>
      <c r="G210" s="23">
        <f t="shared" ca="1" si="54"/>
        <v>43556</v>
      </c>
      <c r="H210" s="23">
        <f t="shared" ca="1" si="54"/>
        <v>43586</v>
      </c>
      <c r="I210" s="23">
        <f t="shared" ca="1" si="54"/>
        <v>43617</v>
      </c>
      <c r="J210" s="23">
        <f t="shared" ca="1" si="54"/>
        <v>43647</v>
      </c>
      <c r="K210" s="23">
        <f t="shared" ca="1" si="54"/>
        <v>43678</v>
      </c>
      <c r="L210" s="23">
        <f t="shared" ca="1" si="54"/>
        <v>43709</v>
      </c>
      <c r="M210" s="23">
        <f t="shared" ca="1" si="54"/>
        <v>43739</v>
      </c>
      <c r="N210" s="23">
        <f t="shared" ca="1" si="54"/>
        <v>43770</v>
      </c>
      <c r="O210" s="23">
        <f t="shared" ca="1" si="54"/>
        <v>43800</v>
      </c>
      <c r="P210" s="23">
        <f t="shared" ca="1" si="54"/>
        <v>43831</v>
      </c>
      <c r="Q210" s="23">
        <f t="shared" ca="1" si="54"/>
        <v>43862</v>
      </c>
      <c r="R210" s="23">
        <f t="shared" ca="1" si="54"/>
        <v>43891</v>
      </c>
      <c r="S210" s="23">
        <f t="shared" ca="1" si="54"/>
        <v>43922</v>
      </c>
      <c r="T210" s="23">
        <f t="shared" ca="1" si="54"/>
        <v>43952</v>
      </c>
      <c r="U210" s="23">
        <f t="shared" ca="1" si="54"/>
        <v>43983</v>
      </c>
      <c r="V210" s="23">
        <f t="shared" ca="1" si="54"/>
        <v>44013</v>
      </c>
      <c r="W210" s="23">
        <f t="shared" ca="1" si="54"/>
        <v>44044</v>
      </c>
      <c r="X210" s="23">
        <f t="shared" ca="1" si="54"/>
        <v>44075</v>
      </c>
      <c r="Y210" s="23">
        <f t="shared" ca="1" si="54"/>
        <v>44105</v>
      </c>
      <c r="Z210" s="23">
        <f t="shared" ca="1" si="54"/>
        <v>44136</v>
      </c>
      <c r="AA210" s="23">
        <f t="shared" ca="1" si="54"/>
        <v>44166</v>
      </c>
      <c r="AB210" s="23">
        <f t="shared" ca="1" si="54"/>
        <v>44197</v>
      </c>
      <c r="AC210" s="23">
        <f t="shared" ca="1" si="54"/>
        <v>44228</v>
      </c>
      <c r="AD210" s="23">
        <f t="shared" ca="1" si="54"/>
        <v>44256</v>
      </c>
      <c r="AE210" s="23">
        <f t="shared" ca="1" si="54"/>
        <v>44287</v>
      </c>
      <c r="AF210" s="23">
        <f t="shared" ca="1" si="54"/>
        <v>44317</v>
      </c>
      <c r="AG210" s="23">
        <f t="shared" ca="1" si="54"/>
        <v>44348</v>
      </c>
      <c r="AH210" s="23">
        <f t="shared" ca="1" si="54"/>
        <v>44378</v>
      </c>
      <c r="AI210" s="23">
        <f t="shared" ca="1" si="54"/>
        <v>44409</v>
      </c>
      <c r="AJ210" s="23">
        <f t="shared" ca="1" si="54"/>
        <v>44440</v>
      </c>
      <c r="AK210" s="23">
        <f t="shared" ca="1" si="54"/>
        <v>44470</v>
      </c>
      <c r="AL210" s="23">
        <f t="shared" ca="1" si="54"/>
        <v>44501</v>
      </c>
      <c r="AM210" s="23">
        <f t="shared" ca="1" si="54"/>
        <v>44531</v>
      </c>
      <c r="AN210" s="23">
        <f t="shared" ca="1" si="54"/>
        <v>44562</v>
      </c>
      <c r="AO210" s="23">
        <f t="shared" ca="1" si="54"/>
        <v>44593</v>
      </c>
    </row>
    <row r="211" spans="2:41" hidden="1" outlineLevel="1" x14ac:dyDescent="0.25">
      <c r="B211" s="10"/>
      <c r="C211" s="10"/>
      <c r="D211" s="16"/>
      <c r="E211" s="16"/>
      <c r="I211" s="9"/>
      <c r="J211" s="9"/>
      <c r="K211" s="9"/>
      <c r="M211" s="10"/>
    </row>
    <row r="212" spans="2:41" s="3" customFormat="1" hidden="1" outlineLevel="1" x14ac:dyDescent="0.25">
      <c r="B212" s="6" t="s">
        <v>23</v>
      </c>
      <c r="F212" s="54" t="str">
        <f>IF(ISNUMBER(F160),"Wenn Sie einen Unternehmerlohn beziehen, sollten Sie in den folgenden Zellen nichts eingeben!!!","")</f>
        <v/>
      </c>
      <c r="I212" s="8"/>
      <c r="J212" s="8"/>
      <c r="K212" s="8"/>
      <c r="M212" s="11"/>
    </row>
    <row r="213" spans="2:41" s="3" customFormat="1" hidden="1" outlineLevel="1" x14ac:dyDescent="0.25">
      <c r="C213" s="3" t="s">
        <v>9</v>
      </c>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row>
    <row r="214" spans="2:41" s="3" customFormat="1" hidden="1" outlineLevel="1" x14ac:dyDescent="0.25">
      <c r="C214" s="3" t="s">
        <v>24</v>
      </c>
      <c r="F214" s="109"/>
      <c r="G214" s="109"/>
      <c r="H214" s="109"/>
      <c r="I214" s="109"/>
      <c r="J214" s="109"/>
      <c r="K214" s="109"/>
      <c r="L214" s="109"/>
      <c r="M214" s="123"/>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row>
    <row r="215" spans="2:41" s="3" customFormat="1" hidden="1" outlineLevel="1" x14ac:dyDescent="0.25">
      <c r="C215" s="3" t="s">
        <v>25</v>
      </c>
      <c r="E215" s="6"/>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row>
    <row r="216" spans="2:41" s="3" customFormat="1" hidden="1" outlineLevel="1" x14ac:dyDescent="0.25">
      <c r="C216" s="3" t="s">
        <v>26</v>
      </c>
      <c r="F216" s="109"/>
      <c r="G216" s="109"/>
      <c r="H216" s="109"/>
      <c r="I216" s="109"/>
      <c r="J216" s="109"/>
      <c r="K216" s="109"/>
      <c r="L216" s="109"/>
      <c r="M216" s="123"/>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row>
    <row r="217" spans="2:41" s="3" customFormat="1" hidden="1" outlineLevel="1" x14ac:dyDescent="0.25">
      <c r="D217" s="6" t="s">
        <v>3</v>
      </c>
      <c r="F217" s="12">
        <f>SUM(F213:F216)</f>
        <v>0</v>
      </c>
      <c r="G217" s="12">
        <f t="shared" ref="G217:AO217" si="55">SUM(G213:G216)</f>
        <v>0</v>
      </c>
      <c r="H217" s="12">
        <f t="shared" si="55"/>
        <v>0</v>
      </c>
      <c r="I217" s="12">
        <f t="shared" si="55"/>
        <v>0</v>
      </c>
      <c r="J217" s="12">
        <f t="shared" si="55"/>
        <v>0</v>
      </c>
      <c r="K217" s="12">
        <f t="shared" si="55"/>
        <v>0</v>
      </c>
      <c r="L217" s="12">
        <f t="shared" si="55"/>
        <v>0</v>
      </c>
      <c r="M217" s="12">
        <f t="shared" si="55"/>
        <v>0</v>
      </c>
      <c r="N217" s="12">
        <f t="shared" si="55"/>
        <v>0</v>
      </c>
      <c r="O217" s="12">
        <f t="shared" si="55"/>
        <v>0</v>
      </c>
      <c r="P217" s="12">
        <f t="shared" si="55"/>
        <v>0</v>
      </c>
      <c r="Q217" s="12">
        <f t="shared" si="55"/>
        <v>0</v>
      </c>
      <c r="R217" s="12">
        <f t="shared" si="55"/>
        <v>0</v>
      </c>
      <c r="S217" s="12">
        <f t="shared" si="55"/>
        <v>0</v>
      </c>
      <c r="T217" s="12">
        <f t="shared" si="55"/>
        <v>0</v>
      </c>
      <c r="U217" s="12">
        <f t="shared" si="55"/>
        <v>0</v>
      </c>
      <c r="V217" s="12">
        <f t="shared" si="55"/>
        <v>0</v>
      </c>
      <c r="W217" s="12">
        <f t="shared" si="55"/>
        <v>0</v>
      </c>
      <c r="X217" s="12">
        <f t="shared" si="55"/>
        <v>0</v>
      </c>
      <c r="Y217" s="12">
        <f t="shared" si="55"/>
        <v>0</v>
      </c>
      <c r="Z217" s="12">
        <f t="shared" si="55"/>
        <v>0</v>
      </c>
      <c r="AA217" s="12">
        <f t="shared" si="55"/>
        <v>0</v>
      </c>
      <c r="AB217" s="12">
        <f t="shared" si="55"/>
        <v>0</v>
      </c>
      <c r="AC217" s="12">
        <f t="shared" si="55"/>
        <v>0</v>
      </c>
      <c r="AD217" s="12">
        <f t="shared" si="55"/>
        <v>0</v>
      </c>
      <c r="AE217" s="12">
        <f t="shared" si="55"/>
        <v>0</v>
      </c>
      <c r="AF217" s="12">
        <f t="shared" si="55"/>
        <v>0</v>
      </c>
      <c r="AG217" s="12">
        <f t="shared" si="55"/>
        <v>0</v>
      </c>
      <c r="AH217" s="12">
        <f t="shared" si="55"/>
        <v>0</v>
      </c>
      <c r="AI217" s="12">
        <f t="shared" si="55"/>
        <v>0</v>
      </c>
      <c r="AJ217" s="12">
        <f t="shared" si="55"/>
        <v>0</v>
      </c>
      <c r="AK217" s="12">
        <f t="shared" si="55"/>
        <v>0</v>
      </c>
      <c r="AL217" s="12">
        <f t="shared" si="55"/>
        <v>0</v>
      </c>
      <c r="AM217" s="12">
        <f t="shared" si="55"/>
        <v>0</v>
      </c>
      <c r="AN217" s="12">
        <f t="shared" si="55"/>
        <v>0</v>
      </c>
      <c r="AO217" s="12">
        <f t="shared" si="55"/>
        <v>0</v>
      </c>
    </row>
    <row r="218" spans="2:41" s="3" customFormat="1" hidden="1" outlineLevel="1" x14ac:dyDescent="0.25">
      <c r="B218" s="6" t="s">
        <v>27</v>
      </c>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row>
    <row r="219" spans="2:41" s="3" customFormat="1" hidden="1" outlineLevel="1" x14ac:dyDescent="0.25">
      <c r="C219" s="3" t="s">
        <v>28</v>
      </c>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row>
    <row r="220" spans="2:41" s="3" customFormat="1" hidden="1" outlineLevel="1" x14ac:dyDescent="0.25">
      <c r="C220" s="3" t="s">
        <v>29</v>
      </c>
      <c r="E220" s="35"/>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row>
    <row r="221" spans="2:41" s="3" customFormat="1" hidden="1" outlineLevel="1" x14ac:dyDescent="0.25">
      <c r="C221" s="3" t="s">
        <v>30</v>
      </c>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row>
    <row r="222" spans="2:41" s="3" customFormat="1" hidden="1" outlineLevel="1" x14ac:dyDescent="0.25">
      <c r="B222" s="32"/>
      <c r="C222" s="3" t="s">
        <v>31</v>
      </c>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row>
    <row r="223" spans="2:41" s="3" customFormat="1" hidden="1" outlineLevel="1" x14ac:dyDescent="0.25">
      <c r="B223" s="6"/>
      <c r="C223" s="6"/>
      <c r="D223" s="6" t="s">
        <v>3</v>
      </c>
      <c r="F223" s="12">
        <f>SUM(F219:F222)</f>
        <v>0</v>
      </c>
      <c r="G223" s="12">
        <f t="shared" ref="G223:AO223" si="56">SUM(G219:G222)</f>
        <v>0</v>
      </c>
      <c r="H223" s="12">
        <f t="shared" si="56"/>
        <v>0</v>
      </c>
      <c r="I223" s="12">
        <f t="shared" si="56"/>
        <v>0</v>
      </c>
      <c r="J223" s="12">
        <f t="shared" si="56"/>
        <v>0</v>
      </c>
      <c r="K223" s="12">
        <f t="shared" si="56"/>
        <v>0</v>
      </c>
      <c r="L223" s="12">
        <f t="shared" si="56"/>
        <v>0</v>
      </c>
      <c r="M223" s="12">
        <f t="shared" si="56"/>
        <v>0</v>
      </c>
      <c r="N223" s="12">
        <f t="shared" si="56"/>
        <v>0</v>
      </c>
      <c r="O223" s="12">
        <f t="shared" si="56"/>
        <v>0</v>
      </c>
      <c r="P223" s="12">
        <f t="shared" si="56"/>
        <v>0</v>
      </c>
      <c r="Q223" s="12">
        <f t="shared" si="56"/>
        <v>0</v>
      </c>
      <c r="R223" s="12">
        <f t="shared" si="56"/>
        <v>0</v>
      </c>
      <c r="S223" s="12">
        <f t="shared" si="56"/>
        <v>0</v>
      </c>
      <c r="T223" s="12">
        <f t="shared" si="56"/>
        <v>0</v>
      </c>
      <c r="U223" s="12">
        <f t="shared" si="56"/>
        <v>0</v>
      </c>
      <c r="V223" s="12">
        <f t="shared" si="56"/>
        <v>0</v>
      </c>
      <c r="W223" s="12">
        <f t="shared" si="56"/>
        <v>0</v>
      </c>
      <c r="X223" s="12">
        <f t="shared" si="56"/>
        <v>0</v>
      </c>
      <c r="Y223" s="12">
        <f t="shared" si="56"/>
        <v>0</v>
      </c>
      <c r="Z223" s="12">
        <f t="shared" si="56"/>
        <v>0</v>
      </c>
      <c r="AA223" s="12">
        <f t="shared" si="56"/>
        <v>0</v>
      </c>
      <c r="AB223" s="12">
        <f t="shared" si="56"/>
        <v>0</v>
      </c>
      <c r="AC223" s="12">
        <f t="shared" si="56"/>
        <v>0</v>
      </c>
      <c r="AD223" s="12">
        <f t="shared" si="56"/>
        <v>0</v>
      </c>
      <c r="AE223" s="12">
        <f t="shared" si="56"/>
        <v>0</v>
      </c>
      <c r="AF223" s="12">
        <f t="shared" si="56"/>
        <v>0</v>
      </c>
      <c r="AG223" s="12">
        <f t="shared" si="56"/>
        <v>0</v>
      </c>
      <c r="AH223" s="12">
        <f t="shared" si="56"/>
        <v>0</v>
      </c>
      <c r="AI223" s="12">
        <f t="shared" si="56"/>
        <v>0</v>
      </c>
      <c r="AJ223" s="12">
        <f t="shared" si="56"/>
        <v>0</v>
      </c>
      <c r="AK223" s="12">
        <f t="shared" si="56"/>
        <v>0</v>
      </c>
      <c r="AL223" s="12">
        <f t="shared" si="56"/>
        <v>0</v>
      </c>
      <c r="AM223" s="12">
        <f t="shared" si="56"/>
        <v>0</v>
      </c>
      <c r="AN223" s="12">
        <f t="shared" si="56"/>
        <v>0</v>
      </c>
      <c r="AO223" s="12">
        <f t="shared" si="56"/>
        <v>0</v>
      </c>
    </row>
    <row r="224" spans="2:41" s="3" customFormat="1" hidden="1" outlineLevel="1" x14ac:dyDescent="0.25">
      <c r="B224" s="6" t="s">
        <v>12</v>
      </c>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row>
    <row r="225" spans="2:41" s="3" customFormat="1" hidden="1" outlineLevel="1" x14ac:dyDescent="0.25">
      <c r="B225" s="33"/>
      <c r="C225" s="3" t="s">
        <v>32</v>
      </c>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row>
    <row r="226" spans="2:41" s="3" customFormat="1" hidden="1" outlineLevel="1" x14ac:dyDescent="0.25">
      <c r="B226" s="33"/>
      <c r="C226" s="3" t="s">
        <v>33</v>
      </c>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row>
    <row r="227" spans="2:41" s="3" customFormat="1" hidden="1" outlineLevel="1" x14ac:dyDescent="0.25">
      <c r="B227" s="33"/>
      <c r="C227" s="3" t="s">
        <v>34</v>
      </c>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row>
    <row r="228" spans="2:41" s="3" customFormat="1" hidden="1" outlineLevel="1" x14ac:dyDescent="0.25">
      <c r="B228" s="33"/>
      <c r="D228" s="6" t="s">
        <v>3</v>
      </c>
      <c r="F228" s="12">
        <f>SUM(F225:F227)</f>
        <v>0</v>
      </c>
      <c r="G228" s="12">
        <f t="shared" ref="G228:AO228" si="57">SUM(G225:G227)</f>
        <v>0</v>
      </c>
      <c r="H228" s="12">
        <f t="shared" si="57"/>
        <v>0</v>
      </c>
      <c r="I228" s="12">
        <f t="shared" si="57"/>
        <v>0</v>
      </c>
      <c r="J228" s="12">
        <f t="shared" si="57"/>
        <v>0</v>
      </c>
      <c r="K228" s="12">
        <f t="shared" si="57"/>
        <v>0</v>
      </c>
      <c r="L228" s="12">
        <f t="shared" si="57"/>
        <v>0</v>
      </c>
      <c r="M228" s="12">
        <f t="shared" si="57"/>
        <v>0</v>
      </c>
      <c r="N228" s="12">
        <f t="shared" si="57"/>
        <v>0</v>
      </c>
      <c r="O228" s="12">
        <f t="shared" si="57"/>
        <v>0</v>
      </c>
      <c r="P228" s="12">
        <f t="shared" si="57"/>
        <v>0</v>
      </c>
      <c r="Q228" s="12">
        <f t="shared" si="57"/>
        <v>0</v>
      </c>
      <c r="R228" s="12">
        <f t="shared" si="57"/>
        <v>0</v>
      </c>
      <c r="S228" s="12">
        <f t="shared" si="57"/>
        <v>0</v>
      </c>
      <c r="T228" s="12">
        <f t="shared" si="57"/>
        <v>0</v>
      </c>
      <c r="U228" s="12">
        <f t="shared" si="57"/>
        <v>0</v>
      </c>
      <c r="V228" s="12">
        <f t="shared" si="57"/>
        <v>0</v>
      </c>
      <c r="W228" s="12">
        <f t="shared" si="57"/>
        <v>0</v>
      </c>
      <c r="X228" s="12">
        <f t="shared" si="57"/>
        <v>0</v>
      </c>
      <c r="Y228" s="12">
        <f t="shared" si="57"/>
        <v>0</v>
      </c>
      <c r="Z228" s="12">
        <f t="shared" si="57"/>
        <v>0</v>
      </c>
      <c r="AA228" s="12">
        <f t="shared" si="57"/>
        <v>0</v>
      </c>
      <c r="AB228" s="12">
        <f t="shared" si="57"/>
        <v>0</v>
      </c>
      <c r="AC228" s="12">
        <f t="shared" si="57"/>
        <v>0</v>
      </c>
      <c r="AD228" s="12">
        <f t="shared" si="57"/>
        <v>0</v>
      </c>
      <c r="AE228" s="12">
        <f t="shared" si="57"/>
        <v>0</v>
      </c>
      <c r="AF228" s="12">
        <f t="shared" si="57"/>
        <v>0</v>
      </c>
      <c r="AG228" s="12">
        <f t="shared" si="57"/>
        <v>0</v>
      </c>
      <c r="AH228" s="12">
        <f t="shared" si="57"/>
        <v>0</v>
      </c>
      <c r="AI228" s="12">
        <f t="shared" si="57"/>
        <v>0</v>
      </c>
      <c r="AJ228" s="12">
        <f t="shared" si="57"/>
        <v>0</v>
      </c>
      <c r="AK228" s="12">
        <f t="shared" si="57"/>
        <v>0</v>
      </c>
      <c r="AL228" s="12">
        <f t="shared" si="57"/>
        <v>0</v>
      </c>
      <c r="AM228" s="12">
        <f t="shared" si="57"/>
        <v>0</v>
      </c>
      <c r="AN228" s="12">
        <f t="shared" si="57"/>
        <v>0</v>
      </c>
      <c r="AO228" s="12">
        <f t="shared" si="57"/>
        <v>0</v>
      </c>
    </row>
    <row r="229" spans="2:41" s="3" customFormat="1" hidden="1" outlineLevel="1" x14ac:dyDescent="0.25">
      <c r="B229" s="6" t="s">
        <v>13</v>
      </c>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row>
    <row r="230" spans="2:41" s="3" customFormat="1" hidden="1" outlineLevel="1" x14ac:dyDescent="0.25">
      <c r="B230" s="6"/>
      <c r="C230" s="3" t="s">
        <v>35</v>
      </c>
      <c r="F230" s="109"/>
      <c r="G230" s="109"/>
      <c r="H230" s="109"/>
      <c r="I230" s="124"/>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row>
    <row r="231" spans="2:41" s="3" customFormat="1" hidden="1" outlineLevel="1" x14ac:dyDescent="0.25">
      <c r="C231" s="3" t="s">
        <v>36</v>
      </c>
      <c r="F231" s="109"/>
      <c r="G231" s="109"/>
      <c r="H231" s="109"/>
      <c r="I231" s="124"/>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row>
    <row r="232" spans="2:41" s="3" customFormat="1" hidden="1" outlineLevel="1" x14ac:dyDescent="0.25">
      <c r="C232" s="3" t="s">
        <v>37</v>
      </c>
      <c r="F232" s="109"/>
      <c r="G232" s="109"/>
      <c r="H232" s="109"/>
      <c r="I232" s="123"/>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row>
    <row r="233" spans="2:41" s="3" customFormat="1" hidden="1" outlineLevel="1" x14ac:dyDescent="0.25">
      <c r="C233" s="3" t="s">
        <v>319</v>
      </c>
      <c r="F233" s="109"/>
      <c r="G233" s="109"/>
      <c r="H233" s="109"/>
      <c r="I233" s="123"/>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row>
    <row r="234" spans="2:41" s="3" customFormat="1" hidden="1" outlineLevel="1" x14ac:dyDescent="0.25">
      <c r="C234" s="3" t="s">
        <v>38</v>
      </c>
      <c r="F234" s="109"/>
      <c r="G234" s="109"/>
      <c r="H234" s="109"/>
      <c r="I234" s="123"/>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row>
    <row r="235" spans="2:41" s="3" customFormat="1" hidden="1" outlineLevel="1" x14ac:dyDescent="0.25">
      <c r="B235" s="6"/>
      <c r="C235" s="3" t="s">
        <v>39</v>
      </c>
      <c r="F235" s="109"/>
      <c r="G235" s="109"/>
      <c r="H235" s="109"/>
      <c r="I235" s="123"/>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row>
    <row r="236" spans="2:41" s="3" customFormat="1" hidden="1" outlineLevel="1" x14ac:dyDescent="0.25">
      <c r="D236" s="6" t="s">
        <v>3</v>
      </c>
      <c r="F236" s="12">
        <f>SUM(F230:F235)</f>
        <v>0</v>
      </c>
      <c r="G236" s="12">
        <f t="shared" ref="G236:AO236" si="58">SUM(G230:G235)</f>
        <v>0</v>
      </c>
      <c r="H236" s="12">
        <f t="shared" si="58"/>
        <v>0</v>
      </c>
      <c r="I236" s="12">
        <f t="shared" si="58"/>
        <v>0</v>
      </c>
      <c r="J236" s="12">
        <f t="shared" si="58"/>
        <v>0</v>
      </c>
      <c r="K236" s="12">
        <f t="shared" si="58"/>
        <v>0</v>
      </c>
      <c r="L236" s="12">
        <f t="shared" si="58"/>
        <v>0</v>
      </c>
      <c r="M236" s="12">
        <f t="shared" si="58"/>
        <v>0</v>
      </c>
      <c r="N236" s="12">
        <f t="shared" si="58"/>
        <v>0</v>
      </c>
      <c r="O236" s="12">
        <f t="shared" si="58"/>
        <v>0</v>
      </c>
      <c r="P236" s="12">
        <f t="shared" si="58"/>
        <v>0</v>
      </c>
      <c r="Q236" s="12">
        <f t="shared" si="58"/>
        <v>0</v>
      </c>
      <c r="R236" s="12">
        <f t="shared" si="58"/>
        <v>0</v>
      </c>
      <c r="S236" s="12">
        <f t="shared" si="58"/>
        <v>0</v>
      </c>
      <c r="T236" s="12">
        <f t="shared" si="58"/>
        <v>0</v>
      </c>
      <c r="U236" s="12">
        <f t="shared" si="58"/>
        <v>0</v>
      </c>
      <c r="V236" s="12">
        <f t="shared" si="58"/>
        <v>0</v>
      </c>
      <c r="W236" s="12">
        <f t="shared" si="58"/>
        <v>0</v>
      </c>
      <c r="X236" s="12">
        <f t="shared" si="58"/>
        <v>0</v>
      </c>
      <c r="Y236" s="12">
        <f t="shared" si="58"/>
        <v>0</v>
      </c>
      <c r="Z236" s="12">
        <f t="shared" si="58"/>
        <v>0</v>
      </c>
      <c r="AA236" s="12">
        <f t="shared" si="58"/>
        <v>0</v>
      </c>
      <c r="AB236" s="12">
        <f t="shared" si="58"/>
        <v>0</v>
      </c>
      <c r="AC236" s="12">
        <f t="shared" si="58"/>
        <v>0</v>
      </c>
      <c r="AD236" s="12">
        <f t="shared" si="58"/>
        <v>0</v>
      </c>
      <c r="AE236" s="12">
        <f t="shared" si="58"/>
        <v>0</v>
      </c>
      <c r="AF236" s="12">
        <f t="shared" si="58"/>
        <v>0</v>
      </c>
      <c r="AG236" s="12">
        <f t="shared" si="58"/>
        <v>0</v>
      </c>
      <c r="AH236" s="12">
        <f t="shared" si="58"/>
        <v>0</v>
      </c>
      <c r="AI236" s="12">
        <f t="shared" si="58"/>
        <v>0</v>
      </c>
      <c r="AJ236" s="12">
        <f t="shared" si="58"/>
        <v>0</v>
      </c>
      <c r="AK236" s="12">
        <f t="shared" si="58"/>
        <v>0</v>
      </c>
      <c r="AL236" s="12">
        <f t="shared" si="58"/>
        <v>0</v>
      </c>
      <c r="AM236" s="12">
        <f t="shared" si="58"/>
        <v>0</v>
      </c>
      <c r="AN236" s="12">
        <f t="shared" si="58"/>
        <v>0</v>
      </c>
      <c r="AO236" s="12">
        <f t="shared" si="58"/>
        <v>0</v>
      </c>
    </row>
    <row r="237" spans="2:41" s="3" customFormat="1" hidden="1" outlineLevel="1" x14ac:dyDescent="0.25">
      <c r="B237" s="6" t="s">
        <v>16</v>
      </c>
      <c r="F237" s="12"/>
      <c r="G237" s="12"/>
      <c r="H237" s="12"/>
      <c r="I237" s="34"/>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row>
    <row r="238" spans="2:41" s="3" customFormat="1" hidden="1" outlineLevel="1" x14ac:dyDescent="0.25">
      <c r="C238" s="110" t="s">
        <v>18</v>
      </c>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row>
    <row r="239" spans="2:41" s="3" customFormat="1" hidden="1" outlineLevel="1" x14ac:dyDescent="0.25">
      <c r="C239" s="110" t="s">
        <v>19</v>
      </c>
      <c r="F239" s="109"/>
      <c r="G239" s="109"/>
      <c r="H239" s="109"/>
      <c r="I239" s="123"/>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row>
    <row r="240" spans="2:41" s="3" customFormat="1" hidden="1" outlineLevel="1" x14ac:dyDescent="0.25">
      <c r="C240" s="110" t="s">
        <v>20</v>
      </c>
      <c r="F240" s="109"/>
      <c r="G240" s="109"/>
      <c r="H240" s="109"/>
      <c r="I240" s="123"/>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row>
    <row r="241" spans="2:41" s="3" customFormat="1" hidden="1" outlineLevel="1" x14ac:dyDescent="0.25">
      <c r="C241" s="110" t="s">
        <v>21</v>
      </c>
      <c r="F241" s="109"/>
      <c r="G241" s="109"/>
      <c r="H241" s="109"/>
      <c r="I241" s="123"/>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row>
    <row r="242" spans="2:41" hidden="1" outlineLevel="1" x14ac:dyDescent="0.25">
      <c r="D242" s="6" t="s">
        <v>3</v>
      </c>
      <c r="F242" s="36">
        <f>SUM(F238:F241)</f>
        <v>0</v>
      </c>
      <c r="G242" s="36">
        <f t="shared" ref="G242:AO242" si="59">SUM(G238:G241)</f>
        <v>0</v>
      </c>
      <c r="H242" s="36">
        <f t="shared" si="59"/>
        <v>0</v>
      </c>
      <c r="I242" s="36">
        <f t="shared" si="59"/>
        <v>0</v>
      </c>
      <c r="J242" s="36">
        <f t="shared" si="59"/>
        <v>0</v>
      </c>
      <c r="K242" s="36">
        <f t="shared" si="59"/>
        <v>0</v>
      </c>
      <c r="L242" s="36">
        <f t="shared" si="59"/>
        <v>0</v>
      </c>
      <c r="M242" s="36">
        <f t="shared" si="59"/>
        <v>0</v>
      </c>
      <c r="N242" s="36">
        <f t="shared" si="59"/>
        <v>0</v>
      </c>
      <c r="O242" s="36">
        <f t="shared" si="59"/>
        <v>0</v>
      </c>
      <c r="P242" s="36">
        <f t="shared" si="59"/>
        <v>0</v>
      </c>
      <c r="Q242" s="36">
        <f t="shared" si="59"/>
        <v>0</v>
      </c>
      <c r="R242" s="36">
        <f t="shared" si="59"/>
        <v>0</v>
      </c>
      <c r="S242" s="36">
        <f t="shared" si="59"/>
        <v>0</v>
      </c>
      <c r="T242" s="36">
        <f t="shared" si="59"/>
        <v>0</v>
      </c>
      <c r="U242" s="36">
        <f t="shared" si="59"/>
        <v>0</v>
      </c>
      <c r="V242" s="36">
        <f t="shared" si="59"/>
        <v>0</v>
      </c>
      <c r="W242" s="36">
        <f t="shared" si="59"/>
        <v>0</v>
      </c>
      <c r="X242" s="36">
        <f t="shared" si="59"/>
        <v>0</v>
      </c>
      <c r="Y242" s="36">
        <f t="shared" si="59"/>
        <v>0</v>
      </c>
      <c r="Z242" s="36">
        <f t="shared" si="59"/>
        <v>0</v>
      </c>
      <c r="AA242" s="36">
        <f t="shared" si="59"/>
        <v>0</v>
      </c>
      <c r="AB242" s="36">
        <f t="shared" si="59"/>
        <v>0</v>
      </c>
      <c r="AC242" s="36">
        <f t="shared" si="59"/>
        <v>0</v>
      </c>
      <c r="AD242" s="36">
        <f t="shared" si="59"/>
        <v>0</v>
      </c>
      <c r="AE242" s="36">
        <f t="shared" si="59"/>
        <v>0</v>
      </c>
      <c r="AF242" s="36">
        <f t="shared" si="59"/>
        <v>0</v>
      </c>
      <c r="AG242" s="36">
        <f t="shared" si="59"/>
        <v>0</v>
      </c>
      <c r="AH242" s="36">
        <f t="shared" si="59"/>
        <v>0</v>
      </c>
      <c r="AI242" s="36">
        <f t="shared" si="59"/>
        <v>0</v>
      </c>
      <c r="AJ242" s="36">
        <f t="shared" si="59"/>
        <v>0</v>
      </c>
      <c r="AK242" s="36">
        <f t="shared" si="59"/>
        <v>0</v>
      </c>
      <c r="AL242" s="36">
        <f t="shared" si="59"/>
        <v>0</v>
      </c>
      <c r="AM242" s="36">
        <f t="shared" si="59"/>
        <v>0</v>
      </c>
      <c r="AN242" s="36">
        <f t="shared" si="59"/>
        <v>0</v>
      </c>
      <c r="AO242" s="36">
        <f t="shared" si="59"/>
        <v>0</v>
      </c>
    </row>
    <row r="243" spans="2:41" hidden="1" outlineLevel="1" x14ac:dyDescent="0.25">
      <c r="K243" s="10"/>
    </row>
    <row r="244" spans="2:41" ht="17.399999999999999" hidden="1" outlineLevel="1" x14ac:dyDescent="0.3">
      <c r="B244" s="318" t="s">
        <v>334</v>
      </c>
      <c r="C244" s="301"/>
      <c r="D244" s="207"/>
      <c r="E244" s="207"/>
      <c r="F244" s="208">
        <f>F217+F223+F228+F236+F242+F206</f>
        <v>0</v>
      </c>
      <c r="G244" s="208">
        <f>G217+G223+G228+G236+G242+G206</f>
        <v>0</v>
      </c>
      <c r="H244" s="208">
        <f t="shared" ref="H244:AO244" si="60">H217+H223+H228+H236+H242+H206</f>
        <v>0</v>
      </c>
      <c r="I244" s="208">
        <f t="shared" si="60"/>
        <v>0</v>
      </c>
      <c r="J244" s="208">
        <f t="shared" si="60"/>
        <v>0</v>
      </c>
      <c r="K244" s="208">
        <f t="shared" si="60"/>
        <v>0</v>
      </c>
      <c r="L244" s="208">
        <f t="shared" si="60"/>
        <v>0</v>
      </c>
      <c r="M244" s="208">
        <f t="shared" si="60"/>
        <v>0</v>
      </c>
      <c r="N244" s="208">
        <f t="shared" si="60"/>
        <v>0</v>
      </c>
      <c r="O244" s="208">
        <f t="shared" si="60"/>
        <v>0</v>
      </c>
      <c r="P244" s="208">
        <f t="shared" si="60"/>
        <v>0</v>
      </c>
      <c r="Q244" s="208">
        <f t="shared" si="60"/>
        <v>0</v>
      </c>
      <c r="R244" s="208">
        <f t="shared" si="60"/>
        <v>0</v>
      </c>
      <c r="S244" s="208">
        <f t="shared" si="60"/>
        <v>0</v>
      </c>
      <c r="T244" s="208">
        <f t="shared" si="60"/>
        <v>0</v>
      </c>
      <c r="U244" s="208">
        <f t="shared" si="60"/>
        <v>0</v>
      </c>
      <c r="V244" s="208">
        <f t="shared" si="60"/>
        <v>0</v>
      </c>
      <c r="W244" s="208">
        <f t="shared" si="60"/>
        <v>0</v>
      </c>
      <c r="X244" s="208">
        <f t="shared" si="60"/>
        <v>0</v>
      </c>
      <c r="Y244" s="208">
        <f t="shared" si="60"/>
        <v>0</v>
      </c>
      <c r="Z244" s="208">
        <f t="shared" si="60"/>
        <v>0</v>
      </c>
      <c r="AA244" s="208">
        <f t="shared" si="60"/>
        <v>0</v>
      </c>
      <c r="AB244" s="208">
        <f t="shared" si="60"/>
        <v>0</v>
      </c>
      <c r="AC244" s="208">
        <f t="shared" si="60"/>
        <v>0</v>
      </c>
      <c r="AD244" s="208">
        <f t="shared" si="60"/>
        <v>0</v>
      </c>
      <c r="AE244" s="208">
        <f t="shared" si="60"/>
        <v>0</v>
      </c>
      <c r="AF244" s="208">
        <f t="shared" si="60"/>
        <v>0</v>
      </c>
      <c r="AG244" s="208">
        <f t="shared" si="60"/>
        <v>0</v>
      </c>
      <c r="AH244" s="208">
        <f t="shared" si="60"/>
        <v>0</v>
      </c>
      <c r="AI244" s="208">
        <f t="shared" si="60"/>
        <v>0</v>
      </c>
      <c r="AJ244" s="208">
        <f t="shared" si="60"/>
        <v>0</v>
      </c>
      <c r="AK244" s="208">
        <f t="shared" si="60"/>
        <v>0</v>
      </c>
      <c r="AL244" s="208">
        <f t="shared" si="60"/>
        <v>0</v>
      </c>
      <c r="AM244" s="208">
        <f t="shared" si="60"/>
        <v>0</v>
      </c>
      <c r="AN244" s="208">
        <f t="shared" si="60"/>
        <v>0</v>
      </c>
      <c r="AO244" s="208">
        <f t="shared" si="60"/>
        <v>0</v>
      </c>
    </row>
    <row r="245" spans="2:41" hidden="1" outlineLevel="1" x14ac:dyDescent="0.25"/>
    <row r="246" spans="2:41" ht="17.399999999999999" collapsed="1" x14ac:dyDescent="0.3">
      <c r="B246" s="37" t="s">
        <v>43</v>
      </c>
    </row>
    <row r="247" spans="2:41" x14ac:dyDescent="0.25">
      <c r="C247" s="95"/>
    </row>
    <row r="249" spans="2:41" s="84" customFormat="1" ht="17.399999999999999" x14ac:dyDescent="0.3">
      <c r="B249" s="86" t="s">
        <v>309</v>
      </c>
      <c r="C249" s="83"/>
    </row>
    <row r="250" spans="2:41" ht="4.5" customHeight="1" x14ac:dyDescent="0.25">
      <c r="B250" s="21"/>
    </row>
    <row r="251" spans="2:41" x14ac:dyDescent="0.25">
      <c r="B251" s="2" t="s">
        <v>97</v>
      </c>
    </row>
    <row r="253" spans="2:41" ht="15" x14ac:dyDescent="0.25">
      <c r="B253" s="211" t="s">
        <v>40</v>
      </c>
      <c r="C253" s="215"/>
      <c r="D253" s="215"/>
      <c r="E253" s="215"/>
      <c r="F253" s="217">
        <f t="shared" ref="F253:AO253" ca="1" si="61">F109</f>
        <v>43525</v>
      </c>
      <c r="G253" s="217">
        <f t="shared" ca="1" si="61"/>
        <v>43556</v>
      </c>
      <c r="H253" s="217">
        <f t="shared" ca="1" si="61"/>
        <v>43586</v>
      </c>
      <c r="I253" s="217">
        <f t="shared" ca="1" si="61"/>
        <v>43617</v>
      </c>
      <c r="J253" s="217">
        <f t="shared" ca="1" si="61"/>
        <v>43647</v>
      </c>
      <c r="K253" s="217">
        <f t="shared" ca="1" si="61"/>
        <v>43678</v>
      </c>
      <c r="L253" s="217">
        <f t="shared" ca="1" si="61"/>
        <v>43709</v>
      </c>
      <c r="M253" s="217">
        <f t="shared" ca="1" si="61"/>
        <v>43739</v>
      </c>
      <c r="N253" s="217">
        <f t="shared" ca="1" si="61"/>
        <v>43770</v>
      </c>
      <c r="O253" s="217">
        <f t="shared" ca="1" si="61"/>
        <v>43800</v>
      </c>
      <c r="P253" s="217">
        <f t="shared" ca="1" si="61"/>
        <v>43831</v>
      </c>
      <c r="Q253" s="217">
        <f t="shared" ca="1" si="61"/>
        <v>43862</v>
      </c>
      <c r="R253" s="217">
        <f t="shared" ca="1" si="61"/>
        <v>43891</v>
      </c>
      <c r="S253" s="217">
        <f t="shared" ca="1" si="61"/>
        <v>43922</v>
      </c>
      <c r="T253" s="217">
        <f t="shared" ca="1" si="61"/>
        <v>43952</v>
      </c>
      <c r="U253" s="217">
        <f t="shared" ca="1" si="61"/>
        <v>43983</v>
      </c>
      <c r="V253" s="217">
        <f t="shared" ca="1" si="61"/>
        <v>44013</v>
      </c>
      <c r="W253" s="217">
        <f t="shared" ca="1" si="61"/>
        <v>44044</v>
      </c>
      <c r="X253" s="217">
        <f t="shared" ca="1" si="61"/>
        <v>44075</v>
      </c>
      <c r="Y253" s="217">
        <f t="shared" ca="1" si="61"/>
        <v>44105</v>
      </c>
      <c r="Z253" s="217">
        <f t="shared" ca="1" si="61"/>
        <v>44136</v>
      </c>
      <c r="AA253" s="217">
        <f t="shared" ca="1" si="61"/>
        <v>44166</v>
      </c>
      <c r="AB253" s="217">
        <f t="shared" ca="1" si="61"/>
        <v>44197</v>
      </c>
      <c r="AC253" s="217">
        <f t="shared" ca="1" si="61"/>
        <v>44228</v>
      </c>
      <c r="AD253" s="217">
        <f t="shared" ca="1" si="61"/>
        <v>44256</v>
      </c>
      <c r="AE253" s="217">
        <f t="shared" ca="1" si="61"/>
        <v>44287</v>
      </c>
      <c r="AF253" s="217">
        <f t="shared" ca="1" si="61"/>
        <v>44317</v>
      </c>
      <c r="AG253" s="217">
        <f t="shared" ca="1" si="61"/>
        <v>44348</v>
      </c>
      <c r="AH253" s="217">
        <f t="shared" ca="1" si="61"/>
        <v>44378</v>
      </c>
      <c r="AI253" s="217">
        <f t="shared" ca="1" si="61"/>
        <v>44409</v>
      </c>
      <c r="AJ253" s="217">
        <f t="shared" ca="1" si="61"/>
        <v>44440</v>
      </c>
      <c r="AK253" s="217">
        <f t="shared" ca="1" si="61"/>
        <v>44470</v>
      </c>
      <c r="AL253" s="217">
        <f t="shared" ca="1" si="61"/>
        <v>44501</v>
      </c>
      <c r="AM253" s="217">
        <f t="shared" ca="1" si="61"/>
        <v>44531</v>
      </c>
      <c r="AN253" s="217">
        <f t="shared" ca="1" si="61"/>
        <v>44562</v>
      </c>
      <c r="AO253" s="217">
        <f t="shared" ca="1" si="61"/>
        <v>44593</v>
      </c>
    </row>
    <row r="254" spans="2:41" x14ac:dyDescent="0.25">
      <c r="C254" s="21"/>
      <c r="D254" s="21"/>
      <c r="E254" s="21"/>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row>
    <row r="255" spans="2:41" x14ac:dyDescent="0.25">
      <c r="B255" s="21" t="s">
        <v>338</v>
      </c>
      <c r="C255" s="21"/>
      <c r="D255" s="21"/>
      <c r="E255" s="21"/>
      <c r="F255" s="36">
        <f>F92-F93</f>
        <v>0</v>
      </c>
      <c r="G255" s="36">
        <f t="shared" ref="G255:AO255" si="62">G92-G93</f>
        <v>0</v>
      </c>
      <c r="H255" s="36">
        <f t="shared" si="62"/>
        <v>0</v>
      </c>
      <c r="I255" s="36">
        <f t="shared" si="62"/>
        <v>0</v>
      </c>
      <c r="J255" s="36">
        <f t="shared" si="62"/>
        <v>0</v>
      </c>
      <c r="K255" s="36">
        <f t="shared" si="62"/>
        <v>0</v>
      </c>
      <c r="L255" s="36">
        <f t="shared" si="62"/>
        <v>0</v>
      </c>
      <c r="M255" s="36">
        <f t="shared" si="62"/>
        <v>0</v>
      </c>
      <c r="N255" s="36">
        <f t="shared" si="62"/>
        <v>0</v>
      </c>
      <c r="O255" s="36">
        <f t="shared" si="62"/>
        <v>0</v>
      </c>
      <c r="P255" s="36">
        <f t="shared" si="62"/>
        <v>0</v>
      </c>
      <c r="Q255" s="36">
        <f t="shared" si="62"/>
        <v>0</v>
      </c>
      <c r="R255" s="36">
        <f t="shared" si="62"/>
        <v>0</v>
      </c>
      <c r="S255" s="36">
        <f t="shared" si="62"/>
        <v>0</v>
      </c>
      <c r="T255" s="36">
        <f t="shared" si="62"/>
        <v>0</v>
      </c>
      <c r="U255" s="36">
        <f t="shared" si="62"/>
        <v>0</v>
      </c>
      <c r="V255" s="36">
        <f t="shared" si="62"/>
        <v>0</v>
      </c>
      <c r="W255" s="36">
        <f t="shared" si="62"/>
        <v>0</v>
      </c>
      <c r="X255" s="36">
        <f t="shared" si="62"/>
        <v>0</v>
      </c>
      <c r="Y255" s="36">
        <f t="shared" si="62"/>
        <v>0</v>
      </c>
      <c r="Z255" s="36">
        <f t="shared" si="62"/>
        <v>0</v>
      </c>
      <c r="AA255" s="36">
        <f t="shared" si="62"/>
        <v>0</v>
      </c>
      <c r="AB255" s="36">
        <f t="shared" si="62"/>
        <v>0</v>
      </c>
      <c r="AC255" s="36">
        <f t="shared" si="62"/>
        <v>0</v>
      </c>
      <c r="AD255" s="36">
        <f t="shared" si="62"/>
        <v>0</v>
      </c>
      <c r="AE255" s="36">
        <f t="shared" si="62"/>
        <v>0</v>
      </c>
      <c r="AF255" s="36">
        <f t="shared" si="62"/>
        <v>0</v>
      </c>
      <c r="AG255" s="36">
        <f t="shared" si="62"/>
        <v>0</v>
      </c>
      <c r="AH255" s="36">
        <f t="shared" si="62"/>
        <v>0</v>
      </c>
      <c r="AI255" s="36">
        <f t="shared" si="62"/>
        <v>0</v>
      </c>
      <c r="AJ255" s="36">
        <f t="shared" si="62"/>
        <v>0</v>
      </c>
      <c r="AK255" s="36">
        <f t="shared" si="62"/>
        <v>0</v>
      </c>
      <c r="AL255" s="36">
        <f t="shared" si="62"/>
        <v>0</v>
      </c>
      <c r="AM255" s="36">
        <f t="shared" si="62"/>
        <v>0</v>
      </c>
      <c r="AN255" s="36">
        <f t="shared" si="62"/>
        <v>0</v>
      </c>
      <c r="AO255" s="36">
        <f t="shared" si="62"/>
        <v>0</v>
      </c>
    </row>
    <row r="256" spans="2:41" x14ac:dyDescent="0.25">
      <c r="B256" s="2" t="s">
        <v>337</v>
      </c>
      <c r="D256" s="21"/>
      <c r="E256" s="21"/>
      <c r="F256" s="36">
        <f>F96</f>
        <v>0</v>
      </c>
      <c r="G256" s="36">
        <f t="shared" ref="G256:AO256" si="63">G96</f>
        <v>0</v>
      </c>
      <c r="H256" s="36">
        <f t="shared" si="63"/>
        <v>0</v>
      </c>
      <c r="I256" s="36">
        <f t="shared" si="63"/>
        <v>0</v>
      </c>
      <c r="J256" s="36">
        <f t="shared" si="63"/>
        <v>0</v>
      </c>
      <c r="K256" s="36">
        <f t="shared" si="63"/>
        <v>0</v>
      </c>
      <c r="L256" s="36">
        <f t="shared" si="63"/>
        <v>0</v>
      </c>
      <c r="M256" s="36">
        <f t="shared" si="63"/>
        <v>0</v>
      </c>
      <c r="N256" s="36">
        <f t="shared" si="63"/>
        <v>0</v>
      </c>
      <c r="O256" s="36">
        <f t="shared" si="63"/>
        <v>0</v>
      </c>
      <c r="P256" s="36">
        <f t="shared" si="63"/>
        <v>0</v>
      </c>
      <c r="Q256" s="36">
        <f t="shared" si="63"/>
        <v>0</v>
      </c>
      <c r="R256" s="36">
        <f t="shared" si="63"/>
        <v>0</v>
      </c>
      <c r="S256" s="36">
        <f t="shared" si="63"/>
        <v>0</v>
      </c>
      <c r="T256" s="36">
        <f t="shared" si="63"/>
        <v>0</v>
      </c>
      <c r="U256" s="36">
        <f t="shared" si="63"/>
        <v>0</v>
      </c>
      <c r="V256" s="36">
        <f t="shared" si="63"/>
        <v>0</v>
      </c>
      <c r="W256" s="36">
        <f t="shared" si="63"/>
        <v>0</v>
      </c>
      <c r="X256" s="36">
        <f t="shared" si="63"/>
        <v>0</v>
      </c>
      <c r="Y256" s="36">
        <f t="shared" si="63"/>
        <v>0</v>
      </c>
      <c r="Z256" s="36">
        <f t="shared" si="63"/>
        <v>0</v>
      </c>
      <c r="AA256" s="36">
        <f t="shared" si="63"/>
        <v>0</v>
      </c>
      <c r="AB256" s="36">
        <f t="shared" si="63"/>
        <v>0</v>
      </c>
      <c r="AC256" s="36">
        <f t="shared" si="63"/>
        <v>0</v>
      </c>
      <c r="AD256" s="36">
        <f t="shared" si="63"/>
        <v>0</v>
      </c>
      <c r="AE256" s="36">
        <f t="shared" si="63"/>
        <v>0</v>
      </c>
      <c r="AF256" s="36">
        <f t="shared" si="63"/>
        <v>0</v>
      </c>
      <c r="AG256" s="36">
        <f t="shared" si="63"/>
        <v>0</v>
      </c>
      <c r="AH256" s="36">
        <f t="shared" si="63"/>
        <v>0</v>
      </c>
      <c r="AI256" s="36">
        <f t="shared" si="63"/>
        <v>0</v>
      </c>
      <c r="AJ256" s="36">
        <f t="shared" si="63"/>
        <v>0</v>
      </c>
      <c r="AK256" s="36">
        <f t="shared" si="63"/>
        <v>0</v>
      </c>
      <c r="AL256" s="36">
        <f t="shared" si="63"/>
        <v>0</v>
      </c>
      <c r="AM256" s="36">
        <f t="shared" si="63"/>
        <v>0</v>
      </c>
      <c r="AN256" s="36">
        <f t="shared" si="63"/>
        <v>0</v>
      </c>
      <c r="AO256" s="36">
        <f t="shared" si="63"/>
        <v>0</v>
      </c>
    </row>
    <row r="257" spans="2:41" s="194" customFormat="1" x14ac:dyDescent="0.25">
      <c r="B257" s="308" t="s">
        <v>305</v>
      </c>
      <c r="C257" s="308"/>
      <c r="D257" s="308"/>
      <c r="E257" s="308"/>
      <c r="F257" s="307">
        <f t="shared" ref="F257:AO257" si="64">F256-F94</f>
        <v>0</v>
      </c>
      <c r="G257" s="307">
        <f t="shared" si="64"/>
        <v>0</v>
      </c>
      <c r="H257" s="307">
        <f t="shared" si="64"/>
        <v>0</v>
      </c>
      <c r="I257" s="307">
        <f t="shared" si="64"/>
        <v>0</v>
      </c>
      <c r="J257" s="307">
        <f t="shared" si="64"/>
        <v>0</v>
      </c>
      <c r="K257" s="307">
        <f t="shared" si="64"/>
        <v>0</v>
      </c>
      <c r="L257" s="307">
        <f t="shared" si="64"/>
        <v>0</v>
      </c>
      <c r="M257" s="307">
        <f t="shared" si="64"/>
        <v>0</v>
      </c>
      <c r="N257" s="307">
        <f t="shared" si="64"/>
        <v>0</v>
      </c>
      <c r="O257" s="307">
        <f t="shared" si="64"/>
        <v>0</v>
      </c>
      <c r="P257" s="307">
        <f t="shared" si="64"/>
        <v>0</v>
      </c>
      <c r="Q257" s="307">
        <f t="shared" si="64"/>
        <v>0</v>
      </c>
      <c r="R257" s="307">
        <f t="shared" si="64"/>
        <v>0</v>
      </c>
      <c r="S257" s="307">
        <f t="shared" si="64"/>
        <v>0</v>
      </c>
      <c r="T257" s="307">
        <f t="shared" si="64"/>
        <v>0</v>
      </c>
      <c r="U257" s="307">
        <f t="shared" si="64"/>
        <v>0</v>
      </c>
      <c r="V257" s="307">
        <f t="shared" si="64"/>
        <v>0</v>
      </c>
      <c r="W257" s="307">
        <f t="shared" si="64"/>
        <v>0</v>
      </c>
      <c r="X257" s="307">
        <f t="shared" si="64"/>
        <v>0</v>
      </c>
      <c r="Y257" s="307">
        <f t="shared" si="64"/>
        <v>0</v>
      </c>
      <c r="Z257" s="307">
        <f t="shared" si="64"/>
        <v>0</v>
      </c>
      <c r="AA257" s="307">
        <f t="shared" si="64"/>
        <v>0</v>
      </c>
      <c r="AB257" s="307">
        <f t="shared" si="64"/>
        <v>0</v>
      </c>
      <c r="AC257" s="307">
        <f t="shared" si="64"/>
        <v>0</v>
      </c>
      <c r="AD257" s="307">
        <f t="shared" si="64"/>
        <v>0</v>
      </c>
      <c r="AE257" s="307">
        <f t="shared" si="64"/>
        <v>0</v>
      </c>
      <c r="AF257" s="307">
        <f t="shared" si="64"/>
        <v>0</v>
      </c>
      <c r="AG257" s="307">
        <f t="shared" si="64"/>
        <v>0</v>
      </c>
      <c r="AH257" s="307">
        <f t="shared" si="64"/>
        <v>0</v>
      </c>
      <c r="AI257" s="307">
        <f t="shared" si="64"/>
        <v>0</v>
      </c>
      <c r="AJ257" s="307">
        <f t="shared" si="64"/>
        <v>0</v>
      </c>
      <c r="AK257" s="307">
        <f t="shared" si="64"/>
        <v>0</v>
      </c>
      <c r="AL257" s="307">
        <f t="shared" si="64"/>
        <v>0</v>
      </c>
      <c r="AM257" s="307">
        <f t="shared" si="64"/>
        <v>0</v>
      </c>
      <c r="AN257" s="307">
        <f t="shared" si="64"/>
        <v>0</v>
      </c>
      <c r="AO257" s="307">
        <f t="shared" si="64"/>
        <v>0</v>
      </c>
    </row>
    <row r="258" spans="2:41" x14ac:dyDescent="0.25">
      <c r="B258" s="21" t="s">
        <v>341</v>
      </c>
      <c r="C258" s="21"/>
      <c r="D258" s="21"/>
      <c r="E258" s="21"/>
      <c r="F258" s="36">
        <f ca="1">F197</f>
        <v>0</v>
      </c>
      <c r="G258" s="36">
        <f t="shared" ref="G258:AO258" ca="1" si="65">G197</f>
        <v>0</v>
      </c>
      <c r="H258" s="36">
        <f t="shared" ca="1" si="65"/>
        <v>0</v>
      </c>
      <c r="I258" s="36">
        <f t="shared" ca="1" si="65"/>
        <v>0</v>
      </c>
      <c r="J258" s="36">
        <f t="shared" ca="1" si="65"/>
        <v>0</v>
      </c>
      <c r="K258" s="36">
        <f t="shared" ca="1" si="65"/>
        <v>0</v>
      </c>
      <c r="L258" s="36">
        <f t="shared" ca="1" si="65"/>
        <v>0</v>
      </c>
      <c r="M258" s="36">
        <f t="shared" ca="1" si="65"/>
        <v>0</v>
      </c>
      <c r="N258" s="36">
        <f t="shared" ca="1" si="65"/>
        <v>0</v>
      </c>
      <c r="O258" s="36">
        <f t="shared" ca="1" si="65"/>
        <v>0</v>
      </c>
      <c r="P258" s="36">
        <f t="shared" ca="1" si="65"/>
        <v>0</v>
      </c>
      <c r="Q258" s="36">
        <f t="shared" ca="1" si="65"/>
        <v>0</v>
      </c>
      <c r="R258" s="36">
        <f t="shared" ca="1" si="65"/>
        <v>0</v>
      </c>
      <c r="S258" s="36">
        <f t="shared" ca="1" si="65"/>
        <v>0</v>
      </c>
      <c r="T258" s="36">
        <f t="shared" ca="1" si="65"/>
        <v>0</v>
      </c>
      <c r="U258" s="36">
        <f t="shared" ca="1" si="65"/>
        <v>0</v>
      </c>
      <c r="V258" s="36">
        <f t="shared" ca="1" si="65"/>
        <v>0</v>
      </c>
      <c r="W258" s="36">
        <f t="shared" ca="1" si="65"/>
        <v>0</v>
      </c>
      <c r="X258" s="36">
        <f t="shared" ca="1" si="65"/>
        <v>0</v>
      </c>
      <c r="Y258" s="36">
        <f t="shared" ca="1" si="65"/>
        <v>0</v>
      </c>
      <c r="Z258" s="36">
        <f t="shared" ca="1" si="65"/>
        <v>0</v>
      </c>
      <c r="AA258" s="36">
        <f t="shared" ca="1" si="65"/>
        <v>0</v>
      </c>
      <c r="AB258" s="36">
        <f t="shared" ca="1" si="65"/>
        <v>0</v>
      </c>
      <c r="AC258" s="36">
        <f t="shared" ca="1" si="65"/>
        <v>0</v>
      </c>
      <c r="AD258" s="36">
        <f t="shared" ca="1" si="65"/>
        <v>0</v>
      </c>
      <c r="AE258" s="36">
        <f t="shared" ca="1" si="65"/>
        <v>0</v>
      </c>
      <c r="AF258" s="36">
        <f t="shared" ca="1" si="65"/>
        <v>0</v>
      </c>
      <c r="AG258" s="36">
        <f t="shared" ca="1" si="65"/>
        <v>0</v>
      </c>
      <c r="AH258" s="36">
        <f t="shared" ca="1" si="65"/>
        <v>0</v>
      </c>
      <c r="AI258" s="36">
        <f t="shared" ca="1" si="65"/>
        <v>0</v>
      </c>
      <c r="AJ258" s="36">
        <f t="shared" ca="1" si="65"/>
        <v>0</v>
      </c>
      <c r="AK258" s="36">
        <f t="shared" ca="1" si="65"/>
        <v>0</v>
      </c>
      <c r="AL258" s="36">
        <f t="shared" ca="1" si="65"/>
        <v>0</v>
      </c>
      <c r="AM258" s="36">
        <f t="shared" ca="1" si="65"/>
        <v>0</v>
      </c>
      <c r="AN258" s="36">
        <f t="shared" ca="1" si="65"/>
        <v>0</v>
      </c>
      <c r="AO258" s="36">
        <f t="shared" ca="1" si="65"/>
        <v>0</v>
      </c>
    </row>
    <row r="259" spans="2:41" x14ac:dyDescent="0.25">
      <c r="B259" s="2" t="s">
        <v>342</v>
      </c>
      <c r="C259" s="21"/>
      <c r="D259" s="21"/>
      <c r="E259" s="21"/>
      <c r="F259" s="36">
        <f ca="1">F198</f>
        <v>0</v>
      </c>
      <c r="G259" s="36">
        <f t="shared" ref="G259:AO259" ca="1" si="66">G198</f>
        <v>0</v>
      </c>
      <c r="H259" s="36">
        <f t="shared" ca="1" si="66"/>
        <v>0</v>
      </c>
      <c r="I259" s="36">
        <f t="shared" ca="1" si="66"/>
        <v>0</v>
      </c>
      <c r="J259" s="36">
        <f t="shared" ca="1" si="66"/>
        <v>0</v>
      </c>
      <c r="K259" s="36">
        <f t="shared" ca="1" si="66"/>
        <v>0</v>
      </c>
      <c r="L259" s="36">
        <f t="shared" ca="1" si="66"/>
        <v>0</v>
      </c>
      <c r="M259" s="36">
        <f t="shared" ca="1" si="66"/>
        <v>0</v>
      </c>
      <c r="N259" s="36">
        <f t="shared" ca="1" si="66"/>
        <v>0</v>
      </c>
      <c r="O259" s="36">
        <f t="shared" ca="1" si="66"/>
        <v>0</v>
      </c>
      <c r="P259" s="36">
        <f t="shared" ca="1" si="66"/>
        <v>0</v>
      </c>
      <c r="Q259" s="36">
        <f t="shared" ca="1" si="66"/>
        <v>0</v>
      </c>
      <c r="R259" s="36">
        <f t="shared" ca="1" si="66"/>
        <v>0</v>
      </c>
      <c r="S259" s="36">
        <f t="shared" ca="1" si="66"/>
        <v>0</v>
      </c>
      <c r="T259" s="36">
        <f t="shared" ca="1" si="66"/>
        <v>0</v>
      </c>
      <c r="U259" s="36">
        <f t="shared" ca="1" si="66"/>
        <v>0</v>
      </c>
      <c r="V259" s="36">
        <f t="shared" ca="1" si="66"/>
        <v>0</v>
      </c>
      <c r="W259" s="36">
        <f t="shared" ca="1" si="66"/>
        <v>0</v>
      </c>
      <c r="X259" s="36">
        <f t="shared" ca="1" si="66"/>
        <v>0</v>
      </c>
      <c r="Y259" s="36">
        <f t="shared" ca="1" si="66"/>
        <v>0</v>
      </c>
      <c r="Z259" s="36">
        <f t="shared" ca="1" si="66"/>
        <v>0</v>
      </c>
      <c r="AA259" s="36">
        <f t="shared" ca="1" si="66"/>
        <v>0</v>
      </c>
      <c r="AB259" s="36">
        <f t="shared" ca="1" si="66"/>
        <v>0</v>
      </c>
      <c r="AC259" s="36">
        <f t="shared" ca="1" si="66"/>
        <v>0</v>
      </c>
      <c r="AD259" s="36">
        <f t="shared" ca="1" si="66"/>
        <v>0</v>
      </c>
      <c r="AE259" s="36">
        <f t="shared" ca="1" si="66"/>
        <v>0</v>
      </c>
      <c r="AF259" s="36">
        <f t="shared" ca="1" si="66"/>
        <v>0</v>
      </c>
      <c r="AG259" s="36">
        <f t="shared" ca="1" si="66"/>
        <v>0</v>
      </c>
      <c r="AH259" s="36">
        <f t="shared" ca="1" si="66"/>
        <v>0</v>
      </c>
      <c r="AI259" s="36">
        <f t="shared" ca="1" si="66"/>
        <v>0</v>
      </c>
      <c r="AJ259" s="36">
        <f t="shared" ca="1" si="66"/>
        <v>0</v>
      </c>
      <c r="AK259" s="36">
        <f t="shared" ca="1" si="66"/>
        <v>0</v>
      </c>
      <c r="AL259" s="36">
        <f t="shared" ca="1" si="66"/>
        <v>0</v>
      </c>
      <c r="AM259" s="36">
        <f t="shared" ca="1" si="66"/>
        <v>0</v>
      </c>
      <c r="AN259" s="36">
        <f t="shared" ca="1" si="66"/>
        <v>0</v>
      </c>
      <c r="AO259" s="36">
        <f t="shared" ca="1" si="66"/>
        <v>0</v>
      </c>
    </row>
    <row r="260" spans="2:41" hidden="1" x14ac:dyDescent="0.25">
      <c r="C260" s="2" t="s">
        <v>339</v>
      </c>
      <c r="D260" s="21"/>
      <c r="E260" s="21"/>
      <c r="F260" s="36">
        <f ca="1">F198-F195</f>
        <v>0</v>
      </c>
      <c r="G260" s="36">
        <f t="shared" ref="G260:AO260" ca="1" si="67">G198-G195</f>
        <v>0</v>
      </c>
      <c r="H260" s="36">
        <f t="shared" ca="1" si="67"/>
        <v>0</v>
      </c>
      <c r="I260" s="36">
        <f t="shared" ca="1" si="67"/>
        <v>0</v>
      </c>
      <c r="J260" s="36">
        <f t="shared" ca="1" si="67"/>
        <v>0</v>
      </c>
      <c r="K260" s="36">
        <f t="shared" ca="1" si="67"/>
        <v>0</v>
      </c>
      <c r="L260" s="36">
        <f t="shared" ca="1" si="67"/>
        <v>0</v>
      </c>
      <c r="M260" s="36">
        <f t="shared" ca="1" si="67"/>
        <v>0</v>
      </c>
      <c r="N260" s="36">
        <f t="shared" ca="1" si="67"/>
        <v>0</v>
      </c>
      <c r="O260" s="36">
        <f t="shared" ca="1" si="67"/>
        <v>0</v>
      </c>
      <c r="P260" s="36">
        <f t="shared" ca="1" si="67"/>
        <v>0</v>
      </c>
      <c r="Q260" s="36">
        <f t="shared" ca="1" si="67"/>
        <v>0</v>
      </c>
      <c r="R260" s="36">
        <f t="shared" ca="1" si="67"/>
        <v>0</v>
      </c>
      <c r="S260" s="36">
        <f t="shared" ca="1" si="67"/>
        <v>0</v>
      </c>
      <c r="T260" s="36">
        <f t="shared" ca="1" si="67"/>
        <v>0</v>
      </c>
      <c r="U260" s="36">
        <f t="shared" ca="1" si="67"/>
        <v>0</v>
      </c>
      <c r="V260" s="36">
        <f t="shared" ca="1" si="67"/>
        <v>0</v>
      </c>
      <c r="W260" s="36">
        <f t="shared" ca="1" si="67"/>
        <v>0</v>
      </c>
      <c r="X260" s="36">
        <f t="shared" ca="1" si="67"/>
        <v>0</v>
      </c>
      <c r="Y260" s="36">
        <f t="shared" ca="1" si="67"/>
        <v>0</v>
      </c>
      <c r="Z260" s="36">
        <f t="shared" ca="1" si="67"/>
        <v>0</v>
      </c>
      <c r="AA260" s="36">
        <f t="shared" ca="1" si="67"/>
        <v>0</v>
      </c>
      <c r="AB260" s="36">
        <f t="shared" ca="1" si="67"/>
        <v>0</v>
      </c>
      <c r="AC260" s="36">
        <f t="shared" ca="1" si="67"/>
        <v>0</v>
      </c>
      <c r="AD260" s="36">
        <f t="shared" ca="1" si="67"/>
        <v>0</v>
      </c>
      <c r="AE260" s="36">
        <f t="shared" ca="1" si="67"/>
        <v>0</v>
      </c>
      <c r="AF260" s="36">
        <f t="shared" ca="1" si="67"/>
        <v>0</v>
      </c>
      <c r="AG260" s="36">
        <f t="shared" ca="1" si="67"/>
        <v>0</v>
      </c>
      <c r="AH260" s="36">
        <f t="shared" ca="1" si="67"/>
        <v>0</v>
      </c>
      <c r="AI260" s="36">
        <f t="shared" ca="1" si="67"/>
        <v>0</v>
      </c>
      <c r="AJ260" s="36">
        <f t="shared" ca="1" si="67"/>
        <v>0</v>
      </c>
      <c r="AK260" s="36">
        <f t="shared" ca="1" si="67"/>
        <v>0</v>
      </c>
      <c r="AL260" s="36">
        <f t="shared" ca="1" si="67"/>
        <v>0</v>
      </c>
      <c r="AM260" s="36">
        <f t="shared" ca="1" si="67"/>
        <v>0</v>
      </c>
      <c r="AN260" s="36">
        <f t="shared" ca="1" si="67"/>
        <v>0</v>
      </c>
      <c r="AO260" s="36">
        <f t="shared" ca="1" si="67"/>
        <v>0</v>
      </c>
    </row>
    <row r="261" spans="2:41" x14ac:dyDescent="0.25">
      <c r="C261" s="2" t="s">
        <v>343</v>
      </c>
      <c r="D261" s="21"/>
      <c r="E261" s="21"/>
      <c r="F261" s="36">
        <f ca="1">F197-F195</f>
        <v>0</v>
      </c>
      <c r="G261" s="36">
        <f t="shared" ref="G261:AO261" ca="1" si="68">G197-G195</f>
        <v>0</v>
      </c>
      <c r="H261" s="36">
        <f t="shared" ca="1" si="68"/>
        <v>0</v>
      </c>
      <c r="I261" s="36">
        <f t="shared" ca="1" si="68"/>
        <v>0</v>
      </c>
      <c r="J261" s="36">
        <f t="shared" ca="1" si="68"/>
        <v>0</v>
      </c>
      <c r="K261" s="36">
        <f t="shared" ca="1" si="68"/>
        <v>0</v>
      </c>
      <c r="L261" s="36">
        <f t="shared" ca="1" si="68"/>
        <v>0</v>
      </c>
      <c r="M261" s="36">
        <f t="shared" ca="1" si="68"/>
        <v>0</v>
      </c>
      <c r="N261" s="36">
        <f t="shared" ca="1" si="68"/>
        <v>0</v>
      </c>
      <c r="O261" s="36">
        <f t="shared" ca="1" si="68"/>
        <v>0</v>
      </c>
      <c r="P261" s="36">
        <f t="shared" ca="1" si="68"/>
        <v>0</v>
      </c>
      <c r="Q261" s="36">
        <f t="shared" ca="1" si="68"/>
        <v>0</v>
      </c>
      <c r="R261" s="36">
        <f t="shared" ca="1" si="68"/>
        <v>0</v>
      </c>
      <c r="S261" s="36">
        <f t="shared" ca="1" si="68"/>
        <v>0</v>
      </c>
      <c r="T261" s="36">
        <f t="shared" ca="1" si="68"/>
        <v>0</v>
      </c>
      <c r="U261" s="36">
        <f t="shared" ca="1" si="68"/>
        <v>0</v>
      </c>
      <c r="V261" s="36">
        <f t="shared" ca="1" si="68"/>
        <v>0</v>
      </c>
      <c r="W261" s="36">
        <f t="shared" ca="1" si="68"/>
        <v>0</v>
      </c>
      <c r="X261" s="36">
        <f t="shared" ca="1" si="68"/>
        <v>0</v>
      </c>
      <c r="Y261" s="36">
        <f t="shared" ca="1" si="68"/>
        <v>0</v>
      </c>
      <c r="Z261" s="36">
        <f t="shared" ca="1" si="68"/>
        <v>0</v>
      </c>
      <c r="AA261" s="36">
        <f t="shared" ca="1" si="68"/>
        <v>0</v>
      </c>
      <c r="AB261" s="36">
        <f t="shared" ca="1" si="68"/>
        <v>0</v>
      </c>
      <c r="AC261" s="36">
        <f t="shared" ca="1" si="68"/>
        <v>0</v>
      </c>
      <c r="AD261" s="36">
        <f t="shared" ca="1" si="68"/>
        <v>0</v>
      </c>
      <c r="AE261" s="36">
        <f t="shared" ca="1" si="68"/>
        <v>0</v>
      </c>
      <c r="AF261" s="36">
        <f t="shared" ca="1" si="68"/>
        <v>0</v>
      </c>
      <c r="AG261" s="36">
        <f t="shared" ca="1" si="68"/>
        <v>0</v>
      </c>
      <c r="AH261" s="36">
        <f t="shared" ca="1" si="68"/>
        <v>0</v>
      </c>
      <c r="AI261" s="36">
        <f t="shared" ca="1" si="68"/>
        <v>0</v>
      </c>
      <c r="AJ261" s="36">
        <f t="shared" ca="1" si="68"/>
        <v>0</v>
      </c>
      <c r="AK261" s="36">
        <f t="shared" ca="1" si="68"/>
        <v>0</v>
      </c>
      <c r="AL261" s="36">
        <f t="shared" ca="1" si="68"/>
        <v>0</v>
      </c>
      <c r="AM261" s="36">
        <f t="shared" ca="1" si="68"/>
        <v>0</v>
      </c>
      <c r="AN261" s="36">
        <f t="shared" ca="1" si="68"/>
        <v>0</v>
      </c>
      <c r="AO261" s="36">
        <f t="shared" ca="1" si="68"/>
        <v>0</v>
      </c>
    </row>
    <row r="262" spans="2:41" x14ac:dyDescent="0.25">
      <c r="C262" s="2" t="s">
        <v>340</v>
      </c>
      <c r="D262" s="21"/>
      <c r="E262" s="21"/>
      <c r="F262" s="36">
        <f ca="1">F197</f>
        <v>0</v>
      </c>
      <c r="G262" s="36">
        <f t="shared" ref="G262:AO262" ca="1" si="69">G197</f>
        <v>0</v>
      </c>
      <c r="H262" s="36">
        <f t="shared" ca="1" si="69"/>
        <v>0</v>
      </c>
      <c r="I262" s="36">
        <f t="shared" ca="1" si="69"/>
        <v>0</v>
      </c>
      <c r="J262" s="36">
        <f t="shared" ca="1" si="69"/>
        <v>0</v>
      </c>
      <c r="K262" s="36">
        <f t="shared" ca="1" si="69"/>
        <v>0</v>
      </c>
      <c r="L262" s="36">
        <f t="shared" ca="1" si="69"/>
        <v>0</v>
      </c>
      <c r="M262" s="36">
        <f t="shared" ca="1" si="69"/>
        <v>0</v>
      </c>
      <c r="N262" s="36">
        <f t="shared" ca="1" si="69"/>
        <v>0</v>
      </c>
      <c r="O262" s="36">
        <f t="shared" ca="1" si="69"/>
        <v>0</v>
      </c>
      <c r="P262" s="36">
        <f t="shared" ca="1" si="69"/>
        <v>0</v>
      </c>
      <c r="Q262" s="36">
        <f t="shared" ca="1" si="69"/>
        <v>0</v>
      </c>
      <c r="R262" s="36">
        <f t="shared" ca="1" si="69"/>
        <v>0</v>
      </c>
      <c r="S262" s="36">
        <f t="shared" ca="1" si="69"/>
        <v>0</v>
      </c>
      <c r="T262" s="36">
        <f t="shared" ca="1" si="69"/>
        <v>0</v>
      </c>
      <c r="U262" s="36">
        <f t="shared" ca="1" si="69"/>
        <v>0</v>
      </c>
      <c r="V262" s="36">
        <f t="shared" ca="1" si="69"/>
        <v>0</v>
      </c>
      <c r="W262" s="36">
        <f t="shared" ca="1" si="69"/>
        <v>0</v>
      </c>
      <c r="X262" s="36">
        <f t="shared" ca="1" si="69"/>
        <v>0</v>
      </c>
      <c r="Y262" s="36">
        <f t="shared" ca="1" si="69"/>
        <v>0</v>
      </c>
      <c r="Z262" s="36">
        <f t="shared" ca="1" si="69"/>
        <v>0</v>
      </c>
      <c r="AA262" s="36">
        <f t="shared" ca="1" si="69"/>
        <v>0</v>
      </c>
      <c r="AB262" s="36">
        <f t="shared" ca="1" si="69"/>
        <v>0</v>
      </c>
      <c r="AC262" s="36">
        <f t="shared" ca="1" si="69"/>
        <v>0</v>
      </c>
      <c r="AD262" s="36">
        <f t="shared" ca="1" si="69"/>
        <v>0</v>
      </c>
      <c r="AE262" s="36">
        <f t="shared" ca="1" si="69"/>
        <v>0</v>
      </c>
      <c r="AF262" s="36">
        <f t="shared" ca="1" si="69"/>
        <v>0</v>
      </c>
      <c r="AG262" s="36">
        <f t="shared" ca="1" si="69"/>
        <v>0</v>
      </c>
      <c r="AH262" s="36">
        <f t="shared" ca="1" si="69"/>
        <v>0</v>
      </c>
      <c r="AI262" s="36">
        <f t="shared" ca="1" si="69"/>
        <v>0</v>
      </c>
      <c r="AJ262" s="36">
        <f t="shared" ca="1" si="69"/>
        <v>0</v>
      </c>
      <c r="AK262" s="36">
        <f t="shared" ca="1" si="69"/>
        <v>0</v>
      </c>
      <c r="AL262" s="36">
        <f t="shared" ca="1" si="69"/>
        <v>0</v>
      </c>
      <c r="AM262" s="36">
        <f t="shared" ca="1" si="69"/>
        <v>0</v>
      </c>
      <c r="AN262" s="36">
        <f t="shared" ca="1" si="69"/>
        <v>0</v>
      </c>
      <c r="AO262" s="36">
        <f t="shared" ca="1" si="69"/>
        <v>0</v>
      </c>
    </row>
    <row r="263" spans="2:41" x14ac:dyDescent="0.25">
      <c r="C263" s="2" t="s">
        <v>335</v>
      </c>
      <c r="D263" s="21"/>
      <c r="E263" s="21"/>
      <c r="F263" s="36">
        <f>F244</f>
        <v>0</v>
      </c>
      <c r="G263" s="36">
        <f t="shared" ref="G263:AO263" si="70">G244</f>
        <v>0</v>
      </c>
      <c r="H263" s="36">
        <f t="shared" si="70"/>
        <v>0</v>
      </c>
      <c r="I263" s="36">
        <f t="shared" si="70"/>
        <v>0</v>
      </c>
      <c r="J263" s="36">
        <f t="shared" si="70"/>
        <v>0</v>
      </c>
      <c r="K263" s="36">
        <f t="shared" si="70"/>
        <v>0</v>
      </c>
      <c r="L263" s="36">
        <f t="shared" si="70"/>
        <v>0</v>
      </c>
      <c r="M263" s="36">
        <f t="shared" si="70"/>
        <v>0</v>
      </c>
      <c r="N263" s="36">
        <f t="shared" si="70"/>
        <v>0</v>
      </c>
      <c r="O263" s="36">
        <f t="shared" si="70"/>
        <v>0</v>
      </c>
      <c r="P263" s="36">
        <f t="shared" si="70"/>
        <v>0</v>
      </c>
      <c r="Q263" s="36">
        <f t="shared" si="70"/>
        <v>0</v>
      </c>
      <c r="R263" s="36">
        <f t="shared" si="70"/>
        <v>0</v>
      </c>
      <c r="S263" s="36">
        <f t="shared" si="70"/>
        <v>0</v>
      </c>
      <c r="T263" s="36">
        <f t="shared" si="70"/>
        <v>0</v>
      </c>
      <c r="U263" s="36">
        <f t="shared" si="70"/>
        <v>0</v>
      </c>
      <c r="V263" s="36">
        <f t="shared" si="70"/>
        <v>0</v>
      </c>
      <c r="W263" s="36">
        <f t="shared" si="70"/>
        <v>0</v>
      </c>
      <c r="X263" s="36">
        <f t="shared" si="70"/>
        <v>0</v>
      </c>
      <c r="Y263" s="36">
        <f t="shared" si="70"/>
        <v>0</v>
      </c>
      <c r="Z263" s="36">
        <f t="shared" si="70"/>
        <v>0</v>
      </c>
      <c r="AA263" s="36">
        <f t="shared" si="70"/>
        <v>0</v>
      </c>
      <c r="AB263" s="36">
        <f t="shared" si="70"/>
        <v>0</v>
      </c>
      <c r="AC263" s="36">
        <f t="shared" si="70"/>
        <v>0</v>
      </c>
      <c r="AD263" s="36">
        <f t="shared" si="70"/>
        <v>0</v>
      </c>
      <c r="AE263" s="36">
        <f t="shared" si="70"/>
        <v>0</v>
      </c>
      <c r="AF263" s="36">
        <f t="shared" si="70"/>
        <v>0</v>
      </c>
      <c r="AG263" s="36">
        <f t="shared" si="70"/>
        <v>0</v>
      </c>
      <c r="AH263" s="36">
        <f t="shared" si="70"/>
        <v>0</v>
      </c>
      <c r="AI263" s="36">
        <f t="shared" si="70"/>
        <v>0</v>
      </c>
      <c r="AJ263" s="36">
        <f t="shared" si="70"/>
        <v>0</v>
      </c>
      <c r="AK263" s="36">
        <f t="shared" si="70"/>
        <v>0</v>
      </c>
      <c r="AL263" s="36">
        <f t="shared" si="70"/>
        <v>0</v>
      </c>
      <c r="AM263" s="36">
        <f t="shared" si="70"/>
        <v>0</v>
      </c>
      <c r="AN263" s="36">
        <f t="shared" si="70"/>
        <v>0</v>
      </c>
      <c r="AO263" s="36">
        <f t="shared" si="70"/>
        <v>0</v>
      </c>
    </row>
    <row r="264" spans="2:41" x14ac:dyDescent="0.25">
      <c r="C264" s="21"/>
      <c r="D264" s="21"/>
      <c r="E264" s="21"/>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row>
    <row r="265" spans="2:41" x14ac:dyDescent="0.25">
      <c r="B265" s="21" t="s">
        <v>105</v>
      </c>
      <c r="C265" s="21"/>
      <c r="D265" s="21"/>
      <c r="E265" s="21"/>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row>
    <row r="266" spans="2:41" x14ac:dyDescent="0.25">
      <c r="C266" s="2" t="s">
        <v>290</v>
      </c>
      <c r="D266" s="21"/>
      <c r="E266" s="21"/>
      <c r="F266" s="40">
        <f ca="1">F255-F261</f>
        <v>0</v>
      </c>
      <c r="G266" s="40">
        <f t="shared" ref="G266:AO266" ca="1" si="71">G255-G261</f>
        <v>0</v>
      </c>
      <c r="H266" s="40">
        <f t="shared" ca="1" si="71"/>
        <v>0</v>
      </c>
      <c r="I266" s="40">
        <f t="shared" ca="1" si="71"/>
        <v>0</v>
      </c>
      <c r="J266" s="40">
        <f t="shared" ca="1" si="71"/>
        <v>0</v>
      </c>
      <c r="K266" s="40">
        <f t="shared" ca="1" si="71"/>
        <v>0</v>
      </c>
      <c r="L266" s="40">
        <f t="shared" ca="1" si="71"/>
        <v>0</v>
      </c>
      <c r="M266" s="40">
        <f t="shared" ca="1" si="71"/>
        <v>0</v>
      </c>
      <c r="N266" s="40">
        <f t="shared" ca="1" si="71"/>
        <v>0</v>
      </c>
      <c r="O266" s="40">
        <f t="shared" ca="1" si="71"/>
        <v>0</v>
      </c>
      <c r="P266" s="40">
        <f t="shared" ca="1" si="71"/>
        <v>0</v>
      </c>
      <c r="Q266" s="40">
        <f t="shared" ca="1" si="71"/>
        <v>0</v>
      </c>
      <c r="R266" s="40">
        <f t="shared" ca="1" si="71"/>
        <v>0</v>
      </c>
      <c r="S266" s="40">
        <f t="shared" ca="1" si="71"/>
        <v>0</v>
      </c>
      <c r="T266" s="40">
        <f t="shared" ca="1" si="71"/>
        <v>0</v>
      </c>
      <c r="U266" s="40">
        <f t="shared" ca="1" si="71"/>
        <v>0</v>
      </c>
      <c r="V266" s="40">
        <f t="shared" ca="1" si="71"/>
        <v>0</v>
      </c>
      <c r="W266" s="40">
        <f t="shared" ca="1" si="71"/>
        <v>0</v>
      </c>
      <c r="X266" s="40">
        <f t="shared" ca="1" si="71"/>
        <v>0</v>
      </c>
      <c r="Y266" s="40">
        <f t="shared" ca="1" si="71"/>
        <v>0</v>
      </c>
      <c r="Z266" s="40">
        <f t="shared" ca="1" si="71"/>
        <v>0</v>
      </c>
      <c r="AA266" s="40">
        <f t="shared" ca="1" si="71"/>
        <v>0</v>
      </c>
      <c r="AB266" s="40">
        <f t="shared" ca="1" si="71"/>
        <v>0</v>
      </c>
      <c r="AC266" s="40">
        <f t="shared" ca="1" si="71"/>
        <v>0</v>
      </c>
      <c r="AD266" s="40">
        <f t="shared" ca="1" si="71"/>
        <v>0</v>
      </c>
      <c r="AE266" s="40">
        <f t="shared" ca="1" si="71"/>
        <v>0</v>
      </c>
      <c r="AF266" s="40">
        <f t="shared" ca="1" si="71"/>
        <v>0</v>
      </c>
      <c r="AG266" s="40">
        <f t="shared" ca="1" si="71"/>
        <v>0</v>
      </c>
      <c r="AH266" s="40">
        <f t="shared" ca="1" si="71"/>
        <v>0</v>
      </c>
      <c r="AI266" s="40">
        <f t="shared" ca="1" si="71"/>
        <v>0</v>
      </c>
      <c r="AJ266" s="40">
        <f t="shared" ca="1" si="71"/>
        <v>0</v>
      </c>
      <c r="AK266" s="40">
        <f t="shared" ca="1" si="71"/>
        <v>0</v>
      </c>
      <c r="AL266" s="40">
        <f t="shared" ca="1" si="71"/>
        <v>0</v>
      </c>
      <c r="AM266" s="40">
        <f t="shared" ca="1" si="71"/>
        <v>0</v>
      </c>
      <c r="AN266" s="40">
        <f t="shared" ca="1" si="71"/>
        <v>0</v>
      </c>
      <c r="AO266" s="40">
        <f t="shared" ca="1" si="71"/>
        <v>0</v>
      </c>
    </row>
    <row r="267" spans="2:41" x14ac:dyDescent="0.25">
      <c r="C267" s="2" t="s">
        <v>291</v>
      </c>
      <c r="D267" s="21"/>
      <c r="E267" s="21"/>
      <c r="F267" s="40">
        <f ca="1">F255-F258</f>
        <v>0</v>
      </c>
      <c r="G267" s="40">
        <f t="shared" ref="G267:AO267" ca="1" si="72">G255-G258</f>
        <v>0</v>
      </c>
      <c r="H267" s="40">
        <f t="shared" ca="1" si="72"/>
        <v>0</v>
      </c>
      <c r="I267" s="40">
        <f t="shared" ca="1" si="72"/>
        <v>0</v>
      </c>
      <c r="J267" s="40">
        <f t="shared" ca="1" si="72"/>
        <v>0</v>
      </c>
      <c r="K267" s="40">
        <f t="shared" ca="1" si="72"/>
        <v>0</v>
      </c>
      <c r="L267" s="40">
        <f t="shared" ca="1" si="72"/>
        <v>0</v>
      </c>
      <c r="M267" s="40">
        <f t="shared" ca="1" si="72"/>
        <v>0</v>
      </c>
      <c r="N267" s="40">
        <f t="shared" ca="1" si="72"/>
        <v>0</v>
      </c>
      <c r="O267" s="40">
        <f t="shared" ca="1" si="72"/>
        <v>0</v>
      </c>
      <c r="P267" s="40">
        <f t="shared" ca="1" si="72"/>
        <v>0</v>
      </c>
      <c r="Q267" s="40">
        <f t="shared" ca="1" si="72"/>
        <v>0</v>
      </c>
      <c r="R267" s="40">
        <f t="shared" ca="1" si="72"/>
        <v>0</v>
      </c>
      <c r="S267" s="40">
        <f t="shared" ca="1" si="72"/>
        <v>0</v>
      </c>
      <c r="T267" s="40">
        <f t="shared" ca="1" si="72"/>
        <v>0</v>
      </c>
      <c r="U267" s="40">
        <f t="shared" ca="1" si="72"/>
        <v>0</v>
      </c>
      <c r="V267" s="40">
        <f t="shared" ca="1" si="72"/>
        <v>0</v>
      </c>
      <c r="W267" s="40">
        <f t="shared" ca="1" si="72"/>
        <v>0</v>
      </c>
      <c r="X267" s="40">
        <f t="shared" ca="1" si="72"/>
        <v>0</v>
      </c>
      <c r="Y267" s="40">
        <f t="shared" ca="1" si="72"/>
        <v>0</v>
      </c>
      <c r="Z267" s="40">
        <f t="shared" ca="1" si="72"/>
        <v>0</v>
      </c>
      <c r="AA267" s="40">
        <f t="shared" ca="1" si="72"/>
        <v>0</v>
      </c>
      <c r="AB267" s="40">
        <f t="shared" ca="1" si="72"/>
        <v>0</v>
      </c>
      <c r="AC267" s="40">
        <f t="shared" ca="1" si="72"/>
        <v>0</v>
      </c>
      <c r="AD267" s="40">
        <f t="shared" ca="1" si="72"/>
        <v>0</v>
      </c>
      <c r="AE267" s="40">
        <f t="shared" ca="1" si="72"/>
        <v>0</v>
      </c>
      <c r="AF267" s="40">
        <f t="shared" ca="1" si="72"/>
        <v>0</v>
      </c>
      <c r="AG267" s="40">
        <f t="shared" ca="1" si="72"/>
        <v>0</v>
      </c>
      <c r="AH267" s="40">
        <f t="shared" ca="1" si="72"/>
        <v>0</v>
      </c>
      <c r="AI267" s="40">
        <f t="shared" ca="1" si="72"/>
        <v>0</v>
      </c>
      <c r="AJ267" s="40">
        <f t="shared" ca="1" si="72"/>
        <v>0</v>
      </c>
      <c r="AK267" s="40">
        <f t="shared" ca="1" si="72"/>
        <v>0</v>
      </c>
      <c r="AL267" s="40">
        <f t="shared" ca="1" si="72"/>
        <v>0</v>
      </c>
      <c r="AM267" s="40">
        <f t="shared" ca="1" si="72"/>
        <v>0</v>
      </c>
      <c r="AN267" s="40">
        <f t="shared" ca="1" si="72"/>
        <v>0</v>
      </c>
      <c r="AO267" s="40">
        <f t="shared" ca="1" si="72"/>
        <v>0</v>
      </c>
    </row>
    <row r="268" spans="2:41" ht="3" customHeight="1" x14ac:dyDescent="0.25">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row>
    <row r="269" spans="2:41" x14ac:dyDescent="0.25">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row>
    <row r="270" spans="2:41" ht="15" x14ac:dyDescent="0.25">
      <c r="B270" s="218" t="s">
        <v>303</v>
      </c>
      <c r="C270" s="215"/>
      <c r="D270" s="213"/>
      <c r="E270" s="213"/>
      <c r="F270" s="216">
        <f ca="1">F267</f>
        <v>0</v>
      </c>
      <c r="G270" s="216">
        <f ca="1">F270+G267</f>
        <v>0</v>
      </c>
      <c r="H270" s="216">
        <f t="shared" ref="H270:AO270" ca="1" si="73">G270+H267</f>
        <v>0</v>
      </c>
      <c r="I270" s="216">
        <f ca="1">H270+I267</f>
        <v>0</v>
      </c>
      <c r="J270" s="216">
        <f t="shared" ca="1" si="73"/>
        <v>0</v>
      </c>
      <c r="K270" s="216">
        <f t="shared" ca="1" si="73"/>
        <v>0</v>
      </c>
      <c r="L270" s="216">
        <f t="shared" ca="1" si="73"/>
        <v>0</v>
      </c>
      <c r="M270" s="216">
        <f t="shared" ca="1" si="73"/>
        <v>0</v>
      </c>
      <c r="N270" s="216">
        <f t="shared" ca="1" si="73"/>
        <v>0</v>
      </c>
      <c r="O270" s="216">
        <f t="shared" ca="1" si="73"/>
        <v>0</v>
      </c>
      <c r="P270" s="216">
        <f t="shared" ca="1" si="73"/>
        <v>0</v>
      </c>
      <c r="Q270" s="216">
        <f t="shared" ca="1" si="73"/>
        <v>0</v>
      </c>
      <c r="R270" s="216">
        <f t="shared" ca="1" si="73"/>
        <v>0</v>
      </c>
      <c r="S270" s="216">
        <f t="shared" ca="1" si="73"/>
        <v>0</v>
      </c>
      <c r="T270" s="216">
        <f t="shared" ca="1" si="73"/>
        <v>0</v>
      </c>
      <c r="U270" s="216">
        <f t="shared" ca="1" si="73"/>
        <v>0</v>
      </c>
      <c r="V270" s="216">
        <f t="shared" ca="1" si="73"/>
        <v>0</v>
      </c>
      <c r="W270" s="216">
        <f t="shared" ca="1" si="73"/>
        <v>0</v>
      </c>
      <c r="X270" s="216">
        <f t="shared" ca="1" si="73"/>
        <v>0</v>
      </c>
      <c r="Y270" s="216">
        <f t="shared" ca="1" si="73"/>
        <v>0</v>
      </c>
      <c r="Z270" s="216">
        <f t="shared" ca="1" si="73"/>
        <v>0</v>
      </c>
      <c r="AA270" s="216">
        <f t="shared" ca="1" si="73"/>
        <v>0</v>
      </c>
      <c r="AB270" s="216">
        <f t="shared" ca="1" si="73"/>
        <v>0</v>
      </c>
      <c r="AC270" s="216">
        <f t="shared" ca="1" si="73"/>
        <v>0</v>
      </c>
      <c r="AD270" s="216">
        <f t="shared" ca="1" si="73"/>
        <v>0</v>
      </c>
      <c r="AE270" s="216">
        <f t="shared" ca="1" si="73"/>
        <v>0</v>
      </c>
      <c r="AF270" s="216">
        <f t="shared" ca="1" si="73"/>
        <v>0</v>
      </c>
      <c r="AG270" s="216">
        <f t="shared" ca="1" si="73"/>
        <v>0</v>
      </c>
      <c r="AH270" s="216">
        <f t="shared" ca="1" si="73"/>
        <v>0</v>
      </c>
      <c r="AI270" s="216">
        <f t="shared" ca="1" si="73"/>
        <v>0</v>
      </c>
      <c r="AJ270" s="216">
        <f t="shared" ca="1" si="73"/>
        <v>0</v>
      </c>
      <c r="AK270" s="216">
        <f t="shared" ca="1" si="73"/>
        <v>0</v>
      </c>
      <c r="AL270" s="216">
        <f t="shared" ca="1" si="73"/>
        <v>0</v>
      </c>
      <c r="AM270" s="216">
        <f t="shared" ca="1" si="73"/>
        <v>0</v>
      </c>
      <c r="AN270" s="216">
        <f t="shared" ca="1" si="73"/>
        <v>0</v>
      </c>
      <c r="AO270" s="216">
        <f t="shared" ca="1" si="73"/>
        <v>0</v>
      </c>
    </row>
    <row r="271" spans="2:41" x14ac:dyDescent="0.25">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row>
    <row r="272" spans="2:41" x14ac:dyDescent="0.25">
      <c r="B272" s="21" t="s">
        <v>34</v>
      </c>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row>
    <row r="273" spans="2:41" x14ac:dyDescent="0.25">
      <c r="C273" s="2" t="s">
        <v>34</v>
      </c>
      <c r="D273" s="2" t="s">
        <v>123</v>
      </c>
      <c r="E273" s="122">
        <v>0.3</v>
      </c>
      <c r="F273" s="88"/>
      <c r="G273" s="88"/>
      <c r="H273" s="89">
        <f ca="1">IF(H270&lt;0,0,SUM(F267:H267)*$E$273)</f>
        <v>0</v>
      </c>
      <c r="I273" s="89"/>
      <c r="J273" s="89"/>
      <c r="K273" s="89">
        <f ca="1">IF(K270&lt;0,0,SUM(I267:K267)*$E$273)</f>
        <v>0</v>
      </c>
      <c r="L273" s="89"/>
      <c r="M273" s="89"/>
      <c r="N273" s="89">
        <f ca="1">IF(N270&lt;0,0,SUM(L267:N267)*$E$273)</f>
        <v>0</v>
      </c>
      <c r="O273" s="89"/>
      <c r="P273" s="89"/>
      <c r="Q273" s="89">
        <f ca="1">IF(Q270&lt;0,0,SUM(O267:Q267)*$E$273)</f>
        <v>0</v>
      </c>
      <c r="R273" s="89"/>
      <c r="S273" s="89"/>
      <c r="T273" s="89">
        <f ca="1">IF(T270&lt;0,0,SUM(R267:T267)*$E$273)</f>
        <v>0</v>
      </c>
      <c r="U273" s="89"/>
      <c r="V273" s="89"/>
      <c r="W273" s="89">
        <f ca="1">IF(W270&lt;0,0,SUM(U267:W267)*$E$273)</f>
        <v>0</v>
      </c>
      <c r="X273" s="89"/>
      <c r="Y273" s="89"/>
      <c r="Z273" s="89">
        <f ca="1">IF(Z270&lt;0,0,SUM(X267:Z267)*$E$273)</f>
        <v>0</v>
      </c>
      <c r="AA273" s="89"/>
      <c r="AB273" s="89"/>
      <c r="AC273" s="89">
        <f ca="1">IF(AC270&lt;0,0,SUM(AA267:AC267)*$E$273)</f>
        <v>0</v>
      </c>
      <c r="AD273" s="89"/>
      <c r="AE273" s="89"/>
      <c r="AF273" s="89">
        <f ca="1">IF(AF270&lt;0,0,SUM(AD267:AF267)*$E$273)</f>
        <v>0</v>
      </c>
      <c r="AG273" s="89"/>
      <c r="AH273" s="89"/>
      <c r="AI273" s="89">
        <f ca="1">IF(AI270&lt;0,0,SUM(AG267:AI267)*$E$273)</f>
        <v>0</v>
      </c>
      <c r="AJ273" s="89"/>
      <c r="AK273" s="89"/>
      <c r="AL273" s="89">
        <f ca="1">IF(AL270&lt;0,0,SUM(AJ267:AL267)*$E$273)</f>
        <v>0</v>
      </c>
      <c r="AM273" s="89"/>
      <c r="AN273" s="89"/>
      <c r="AO273" s="89">
        <f ca="1">IF(AO270&lt;0,0,SUM(AM267:AO267)*$E$273)</f>
        <v>0</v>
      </c>
    </row>
    <row r="274" spans="2:41" s="141" customFormat="1" ht="9" customHeight="1" x14ac:dyDescent="0.25">
      <c r="C274" s="270" t="s">
        <v>310</v>
      </c>
      <c r="E274" s="271"/>
      <c r="F274" s="272"/>
      <c r="G274" s="272"/>
      <c r="H274" s="273"/>
      <c r="I274" s="273"/>
      <c r="J274" s="273"/>
      <c r="K274" s="273"/>
      <c r="L274" s="273"/>
      <c r="M274" s="273"/>
      <c r="N274" s="273"/>
      <c r="O274" s="273"/>
      <c r="P274" s="273"/>
      <c r="Q274" s="273"/>
      <c r="R274" s="273"/>
      <c r="S274" s="273"/>
      <c r="T274" s="273"/>
      <c r="U274" s="273"/>
      <c r="V274" s="273"/>
      <c r="W274" s="273"/>
      <c r="X274" s="273"/>
      <c r="Y274" s="273"/>
      <c r="Z274" s="273"/>
      <c r="AA274" s="273"/>
      <c r="AB274" s="273"/>
      <c r="AC274" s="273"/>
      <c r="AD274" s="273"/>
      <c r="AE274" s="273"/>
      <c r="AF274" s="273"/>
      <c r="AG274" s="273"/>
      <c r="AH274" s="273"/>
      <c r="AI274" s="273"/>
      <c r="AJ274" s="273"/>
      <c r="AK274" s="273"/>
      <c r="AL274" s="273"/>
      <c r="AM274" s="273"/>
      <c r="AN274" s="273"/>
      <c r="AO274" s="273"/>
    </row>
    <row r="275" spans="2:41" s="141" customFormat="1" x14ac:dyDescent="0.25">
      <c r="E275" s="271"/>
      <c r="F275" s="272"/>
      <c r="G275" s="272"/>
      <c r="H275" s="273"/>
      <c r="I275" s="273"/>
      <c r="J275" s="273"/>
      <c r="K275" s="273"/>
      <c r="L275" s="273"/>
      <c r="M275" s="273"/>
      <c r="N275" s="273"/>
      <c r="O275" s="273"/>
      <c r="P275" s="273"/>
      <c r="Q275" s="273"/>
      <c r="R275" s="273"/>
      <c r="S275" s="273"/>
      <c r="T275" s="273"/>
      <c r="U275" s="273"/>
      <c r="V275" s="273"/>
      <c r="W275" s="273"/>
      <c r="X275" s="273"/>
      <c r="Y275" s="273"/>
      <c r="Z275" s="273"/>
      <c r="AA275" s="273"/>
      <c r="AB275" s="273"/>
      <c r="AC275" s="273"/>
      <c r="AD275" s="273"/>
      <c r="AE275" s="273"/>
      <c r="AF275" s="273"/>
      <c r="AG275" s="273"/>
      <c r="AH275" s="273"/>
      <c r="AI275" s="273"/>
      <c r="AJ275" s="273"/>
      <c r="AK275" s="273"/>
      <c r="AL275" s="273"/>
      <c r="AM275" s="273"/>
      <c r="AN275" s="273"/>
      <c r="AO275" s="273"/>
    </row>
    <row r="276" spans="2:41" ht="15" x14ac:dyDescent="0.25">
      <c r="B276" s="218" t="s">
        <v>249</v>
      </c>
      <c r="C276" s="215"/>
      <c r="D276" s="213"/>
      <c r="E276" s="213"/>
      <c r="F276" s="216">
        <f ca="1">F267-F273</f>
        <v>0</v>
      </c>
      <c r="G276" s="216">
        <f t="shared" ref="G276:AO276" ca="1" si="74">G267-G273</f>
        <v>0</v>
      </c>
      <c r="H276" s="216">
        <f t="shared" ca="1" si="74"/>
        <v>0</v>
      </c>
      <c r="I276" s="216">
        <f t="shared" ca="1" si="74"/>
        <v>0</v>
      </c>
      <c r="J276" s="216">
        <f t="shared" ca="1" si="74"/>
        <v>0</v>
      </c>
      <c r="K276" s="216">
        <f t="shared" ca="1" si="74"/>
        <v>0</v>
      </c>
      <c r="L276" s="216">
        <f t="shared" ca="1" si="74"/>
        <v>0</v>
      </c>
      <c r="M276" s="216">
        <f t="shared" ca="1" si="74"/>
        <v>0</v>
      </c>
      <c r="N276" s="216">
        <f t="shared" ca="1" si="74"/>
        <v>0</v>
      </c>
      <c r="O276" s="216">
        <f t="shared" ca="1" si="74"/>
        <v>0</v>
      </c>
      <c r="P276" s="216">
        <f t="shared" ca="1" si="74"/>
        <v>0</v>
      </c>
      <c r="Q276" s="216">
        <f t="shared" ca="1" si="74"/>
        <v>0</v>
      </c>
      <c r="R276" s="216">
        <f t="shared" ca="1" si="74"/>
        <v>0</v>
      </c>
      <c r="S276" s="216">
        <f t="shared" ca="1" si="74"/>
        <v>0</v>
      </c>
      <c r="T276" s="216">
        <f t="shared" ca="1" si="74"/>
        <v>0</v>
      </c>
      <c r="U276" s="216">
        <f t="shared" ca="1" si="74"/>
        <v>0</v>
      </c>
      <c r="V276" s="216">
        <f t="shared" ca="1" si="74"/>
        <v>0</v>
      </c>
      <c r="W276" s="216">
        <f ca="1">W267-W273</f>
        <v>0</v>
      </c>
      <c r="X276" s="216">
        <f t="shared" ca="1" si="74"/>
        <v>0</v>
      </c>
      <c r="Y276" s="216">
        <f t="shared" ca="1" si="74"/>
        <v>0</v>
      </c>
      <c r="Z276" s="216">
        <f t="shared" ca="1" si="74"/>
        <v>0</v>
      </c>
      <c r="AA276" s="216">
        <f t="shared" ca="1" si="74"/>
        <v>0</v>
      </c>
      <c r="AB276" s="216">
        <f t="shared" ca="1" si="74"/>
        <v>0</v>
      </c>
      <c r="AC276" s="216">
        <f ca="1">AC267-AC273</f>
        <v>0</v>
      </c>
      <c r="AD276" s="216">
        <f t="shared" ca="1" si="74"/>
        <v>0</v>
      </c>
      <c r="AE276" s="216">
        <f t="shared" ca="1" si="74"/>
        <v>0</v>
      </c>
      <c r="AF276" s="216">
        <f t="shared" ca="1" si="74"/>
        <v>0</v>
      </c>
      <c r="AG276" s="216">
        <f t="shared" ca="1" si="74"/>
        <v>0</v>
      </c>
      <c r="AH276" s="216">
        <f t="shared" ca="1" si="74"/>
        <v>0</v>
      </c>
      <c r="AI276" s="216">
        <f t="shared" ca="1" si="74"/>
        <v>0</v>
      </c>
      <c r="AJ276" s="216">
        <f t="shared" ca="1" si="74"/>
        <v>0</v>
      </c>
      <c r="AK276" s="216">
        <f t="shared" ca="1" si="74"/>
        <v>0</v>
      </c>
      <c r="AL276" s="216">
        <f t="shared" ca="1" si="74"/>
        <v>0</v>
      </c>
      <c r="AM276" s="216">
        <f t="shared" ca="1" si="74"/>
        <v>0</v>
      </c>
      <c r="AN276" s="216">
        <f t="shared" ca="1" si="74"/>
        <v>0</v>
      </c>
      <c r="AO276" s="216">
        <f t="shared" ca="1" si="74"/>
        <v>0</v>
      </c>
    </row>
    <row r="277" spans="2:41" ht="15" x14ac:dyDescent="0.25">
      <c r="B277" s="218" t="s">
        <v>250</v>
      </c>
      <c r="C277" s="215"/>
      <c r="D277" s="213"/>
      <c r="E277" s="213"/>
      <c r="F277" s="216">
        <f ca="1">F276</f>
        <v>0</v>
      </c>
      <c r="G277" s="216">
        <f t="shared" ref="G277:AO277" ca="1" si="75">F277+G276</f>
        <v>0</v>
      </c>
      <c r="H277" s="216">
        <f t="shared" ca="1" si="75"/>
        <v>0</v>
      </c>
      <c r="I277" s="216">
        <f t="shared" ca="1" si="75"/>
        <v>0</v>
      </c>
      <c r="J277" s="216">
        <f t="shared" ca="1" si="75"/>
        <v>0</v>
      </c>
      <c r="K277" s="216">
        <f t="shared" ca="1" si="75"/>
        <v>0</v>
      </c>
      <c r="L277" s="216">
        <f t="shared" ca="1" si="75"/>
        <v>0</v>
      </c>
      <c r="M277" s="216">
        <f t="shared" ca="1" si="75"/>
        <v>0</v>
      </c>
      <c r="N277" s="216">
        <f t="shared" ca="1" si="75"/>
        <v>0</v>
      </c>
      <c r="O277" s="216">
        <f t="shared" ca="1" si="75"/>
        <v>0</v>
      </c>
      <c r="P277" s="216">
        <f t="shared" ca="1" si="75"/>
        <v>0</v>
      </c>
      <c r="Q277" s="216">
        <f t="shared" ca="1" si="75"/>
        <v>0</v>
      </c>
      <c r="R277" s="216">
        <f t="shared" ca="1" si="75"/>
        <v>0</v>
      </c>
      <c r="S277" s="216">
        <f t="shared" ca="1" si="75"/>
        <v>0</v>
      </c>
      <c r="T277" s="216">
        <f t="shared" ca="1" si="75"/>
        <v>0</v>
      </c>
      <c r="U277" s="216">
        <f t="shared" ca="1" si="75"/>
        <v>0</v>
      </c>
      <c r="V277" s="216">
        <f t="shared" ca="1" si="75"/>
        <v>0</v>
      </c>
      <c r="W277" s="216">
        <f t="shared" ca="1" si="75"/>
        <v>0</v>
      </c>
      <c r="X277" s="216">
        <f t="shared" ca="1" si="75"/>
        <v>0</v>
      </c>
      <c r="Y277" s="216">
        <f t="shared" ca="1" si="75"/>
        <v>0</v>
      </c>
      <c r="Z277" s="216">
        <f t="shared" ca="1" si="75"/>
        <v>0</v>
      </c>
      <c r="AA277" s="216">
        <f t="shared" ca="1" si="75"/>
        <v>0</v>
      </c>
      <c r="AB277" s="216">
        <f t="shared" ca="1" si="75"/>
        <v>0</v>
      </c>
      <c r="AC277" s="216">
        <f t="shared" ca="1" si="75"/>
        <v>0</v>
      </c>
      <c r="AD277" s="216">
        <f t="shared" ca="1" si="75"/>
        <v>0</v>
      </c>
      <c r="AE277" s="216">
        <f t="shared" ca="1" si="75"/>
        <v>0</v>
      </c>
      <c r="AF277" s="216">
        <f t="shared" ca="1" si="75"/>
        <v>0</v>
      </c>
      <c r="AG277" s="216">
        <f t="shared" ca="1" si="75"/>
        <v>0</v>
      </c>
      <c r="AH277" s="216">
        <f t="shared" ca="1" si="75"/>
        <v>0</v>
      </c>
      <c r="AI277" s="216">
        <f t="shared" ca="1" si="75"/>
        <v>0</v>
      </c>
      <c r="AJ277" s="216">
        <f t="shared" ca="1" si="75"/>
        <v>0</v>
      </c>
      <c r="AK277" s="216">
        <f t="shared" ca="1" si="75"/>
        <v>0</v>
      </c>
      <c r="AL277" s="216">
        <f t="shared" ca="1" si="75"/>
        <v>0</v>
      </c>
      <c r="AM277" s="216">
        <f t="shared" ca="1" si="75"/>
        <v>0</v>
      </c>
      <c r="AN277" s="216">
        <f t="shared" ca="1" si="75"/>
        <v>0</v>
      </c>
      <c r="AO277" s="216">
        <f t="shared" ca="1" si="75"/>
        <v>0</v>
      </c>
    </row>
    <row r="278" spans="2:41" s="141" customFormat="1" ht="4.5" customHeight="1" x14ac:dyDescent="0.25">
      <c r="B278" s="335"/>
      <c r="D278" s="272"/>
      <c r="E278" s="272"/>
      <c r="F278" s="336"/>
      <c r="G278" s="336"/>
      <c r="H278" s="336"/>
      <c r="I278" s="336"/>
      <c r="J278" s="336"/>
      <c r="K278" s="336"/>
      <c r="L278" s="336"/>
      <c r="M278" s="336"/>
      <c r="N278" s="336"/>
      <c r="O278" s="336"/>
      <c r="P278" s="336"/>
      <c r="Q278" s="336"/>
      <c r="R278" s="336"/>
      <c r="S278" s="336"/>
      <c r="T278" s="336"/>
      <c r="U278" s="336"/>
      <c r="V278" s="336"/>
      <c r="W278" s="336"/>
      <c r="X278" s="336"/>
      <c r="Y278" s="336"/>
      <c r="Z278" s="336"/>
      <c r="AA278" s="336"/>
      <c r="AB278" s="336"/>
      <c r="AC278" s="336"/>
      <c r="AD278" s="336"/>
      <c r="AE278" s="336"/>
      <c r="AF278" s="336"/>
      <c r="AG278" s="336"/>
      <c r="AH278" s="336"/>
      <c r="AI278" s="336"/>
      <c r="AJ278" s="336"/>
      <c r="AK278" s="336"/>
      <c r="AL278" s="336"/>
      <c r="AM278" s="336"/>
      <c r="AN278" s="336"/>
      <c r="AO278" s="336"/>
    </row>
    <row r="279" spans="2:41" x14ac:dyDescent="0.25">
      <c r="B279" s="390" t="s">
        <v>353</v>
      </c>
      <c r="C279" s="388"/>
      <c r="D279" s="388"/>
      <c r="E279" s="388"/>
      <c r="F279" s="391">
        <f>F244</f>
        <v>0</v>
      </c>
      <c r="G279" s="391">
        <f t="shared" ref="G279:AO279" si="76">G244</f>
        <v>0</v>
      </c>
      <c r="H279" s="391">
        <f t="shared" si="76"/>
        <v>0</v>
      </c>
      <c r="I279" s="391">
        <f t="shared" si="76"/>
        <v>0</v>
      </c>
      <c r="J279" s="391">
        <f t="shared" si="76"/>
        <v>0</v>
      </c>
      <c r="K279" s="391">
        <f t="shared" si="76"/>
        <v>0</v>
      </c>
      <c r="L279" s="391">
        <f t="shared" si="76"/>
        <v>0</v>
      </c>
      <c r="M279" s="391">
        <f t="shared" si="76"/>
        <v>0</v>
      </c>
      <c r="N279" s="391">
        <f t="shared" si="76"/>
        <v>0</v>
      </c>
      <c r="O279" s="391">
        <f t="shared" si="76"/>
        <v>0</v>
      </c>
      <c r="P279" s="391">
        <f t="shared" si="76"/>
        <v>0</v>
      </c>
      <c r="Q279" s="391">
        <f t="shared" si="76"/>
        <v>0</v>
      </c>
      <c r="R279" s="391">
        <f t="shared" si="76"/>
        <v>0</v>
      </c>
      <c r="S279" s="391">
        <f t="shared" si="76"/>
        <v>0</v>
      </c>
      <c r="T279" s="391">
        <f t="shared" si="76"/>
        <v>0</v>
      </c>
      <c r="U279" s="391">
        <f t="shared" si="76"/>
        <v>0</v>
      </c>
      <c r="V279" s="391">
        <f t="shared" si="76"/>
        <v>0</v>
      </c>
      <c r="W279" s="391">
        <f t="shared" si="76"/>
        <v>0</v>
      </c>
      <c r="X279" s="391">
        <f t="shared" si="76"/>
        <v>0</v>
      </c>
      <c r="Y279" s="391">
        <f t="shared" si="76"/>
        <v>0</v>
      </c>
      <c r="Z279" s="391">
        <f t="shared" si="76"/>
        <v>0</v>
      </c>
      <c r="AA279" s="391">
        <f t="shared" si="76"/>
        <v>0</v>
      </c>
      <c r="AB279" s="391">
        <f t="shared" si="76"/>
        <v>0</v>
      </c>
      <c r="AC279" s="391">
        <f t="shared" si="76"/>
        <v>0</v>
      </c>
      <c r="AD279" s="391">
        <f t="shared" si="76"/>
        <v>0</v>
      </c>
      <c r="AE279" s="391">
        <f t="shared" si="76"/>
        <v>0</v>
      </c>
      <c r="AF279" s="391">
        <f t="shared" si="76"/>
        <v>0</v>
      </c>
      <c r="AG279" s="391">
        <f t="shared" si="76"/>
        <v>0</v>
      </c>
      <c r="AH279" s="391">
        <f t="shared" si="76"/>
        <v>0</v>
      </c>
      <c r="AI279" s="391">
        <f t="shared" si="76"/>
        <v>0</v>
      </c>
      <c r="AJ279" s="391">
        <f t="shared" si="76"/>
        <v>0</v>
      </c>
      <c r="AK279" s="391">
        <f t="shared" si="76"/>
        <v>0</v>
      </c>
      <c r="AL279" s="391">
        <f t="shared" si="76"/>
        <v>0</v>
      </c>
      <c r="AM279" s="391">
        <f t="shared" si="76"/>
        <v>0</v>
      </c>
      <c r="AN279" s="391">
        <f t="shared" si="76"/>
        <v>0</v>
      </c>
      <c r="AO279" s="391">
        <f t="shared" si="76"/>
        <v>0</v>
      </c>
    </row>
    <row r="280" spans="2:41" x14ac:dyDescent="0.25">
      <c r="B280" s="390" t="s">
        <v>354</v>
      </c>
      <c r="C280" s="388"/>
      <c r="D280" s="388"/>
      <c r="E280" s="388"/>
      <c r="F280" s="391">
        <f ca="1">F276-F279</f>
        <v>0</v>
      </c>
      <c r="G280" s="391">
        <f t="shared" ref="G280:AO280" ca="1" si="77">G276-G279</f>
        <v>0</v>
      </c>
      <c r="H280" s="391">
        <f t="shared" ca="1" si="77"/>
        <v>0</v>
      </c>
      <c r="I280" s="391">
        <f t="shared" ca="1" si="77"/>
        <v>0</v>
      </c>
      <c r="J280" s="391">
        <f t="shared" ca="1" si="77"/>
        <v>0</v>
      </c>
      <c r="K280" s="391">
        <f t="shared" ca="1" si="77"/>
        <v>0</v>
      </c>
      <c r="L280" s="391">
        <f t="shared" ca="1" si="77"/>
        <v>0</v>
      </c>
      <c r="M280" s="391">
        <f t="shared" ca="1" si="77"/>
        <v>0</v>
      </c>
      <c r="N280" s="391">
        <f t="shared" ca="1" si="77"/>
        <v>0</v>
      </c>
      <c r="O280" s="391">
        <f t="shared" ca="1" si="77"/>
        <v>0</v>
      </c>
      <c r="P280" s="391">
        <f t="shared" ca="1" si="77"/>
        <v>0</v>
      </c>
      <c r="Q280" s="391">
        <f t="shared" ca="1" si="77"/>
        <v>0</v>
      </c>
      <c r="R280" s="391">
        <f t="shared" ca="1" si="77"/>
        <v>0</v>
      </c>
      <c r="S280" s="391">
        <f t="shared" ca="1" si="77"/>
        <v>0</v>
      </c>
      <c r="T280" s="391">
        <f t="shared" ca="1" si="77"/>
        <v>0</v>
      </c>
      <c r="U280" s="391">
        <f t="shared" ca="1" si="77"/>
        <v>0</v>
      </c>
      <c r="V280" s="391">
        <f t="shared" ca="1" si="77"/>
        <v>0</v>
      </c>
      <c r="W280" s="391">
        <f t="shared" ca="1" si="77"/>
        <v>0</v>
      </c>
      <c r="X280" s="391">
        <f t="shared" ca="1" si="77"/>
        <v>0</v>
      </c>
      <c r="Y280" s="391">
        <f t="shared" ca="1" si="77"/>
        <v>0</v>
      </c>
      <c r="Z280" s="391">
        <f t="shared" ca="1" si="77"/>
        <v>0</v>
      </c>
      <c r="AA280" s="391">
        <f t="shared" ca="1" si="77"/>
        <v>0</v>
      </c>
      <c r="AB280" s="391">
        <f t="shared" ca="1" si="77"/>
        <v>0</v>
      </c>
      <c r="AC280" s="391">
        <f t="shared" ca="1" si="77"/>
        <v>0</v>
      </c>
      <c r="AD280" s="391">
        <f t="shared" ca="1" si="77"/>
        <v>0</v>
      </c>
      <c r="AE280" s="391">
        <f t="shared" ca="1" si="77"/>
        <v>0</v>
      </c>
      <c r="AF280" s="391">
        <f t="shared" ca="1" si="77"/>
        <v>0</v>
      </c>
      <c r="AG280" s="391">
        <f t="shared" ca="1" si="77"/>
        <v>0</v>
      </c>
      <c r="AH280" s="391">
        <f t="shared" ca="1" si="77"/>
        <v>0</v>
      </c>
      <c r="AI280" s="391">
        <f t="shared" ca="1" si="77"/>
        <v>0</v>
      </c>
      <c r="AJ280" s="391">
        <f t="shared" ca="1" si="77"/>
        <v>0</v>
      </c>
      <c r="AK280" s="391">
        <f t="shared" ca="1" si="77"/>
        <v>0</v>
      </c>
      <c r="AL280" s="391">
        <f t="shared" ca="1" si="77"/>
        <v>0</v>
      </c>
      <c r="AM280" s="391">
        <f t="shared" ca="1" si="77"/>
        <v>0</v>
      </c>
      <c r="AN280" s="391">
        <f t="shared" ca="1" si="77"/>
        <v>0</v>
      </c>
      <c r="AO280" s="391">
        <f t="shared" ca="1" si="77"/>
        <v>0</v>
      </c>
    </row>
    <row r="281" spans="2:41" x14ac:dyDescent="0.25">
      <c r="B281" s="390" t="s">
        <v>356</v>
      </c>
      <c r="C281" s="388"/>
      <c r="D281" s="388"/>
      <c r="E281" s="388"/>
      <c r="F281" s="391"/>
      <c r="G281" s="391">
        <f>G279+F279</f>
        <v>0</v>
      </c>
      <c r="H281" s="391">
        <f>H279+G281</f>
        <v>0</v>
      </c>
      <c r="I281" s="391">
        <f t="shared" ref="I281:AO281" si="78">I279+H281</f>
        <v>0</v>
      </c>
      <c r="J281" s="391">
        <f t="shared" si="78"/>
        <v>0</v>
      </c>
      <c r="K281" s="391">
        <f t="shared" si="78"/>
        <v>0</v>
      </c>
      <c r="L281" s="391">
        <f t="shared" si="78"/>
        <v>0</v>
      </c>
      <c r="M281" s="391">
        <f t="shared" si="78"/>
        <v>0</v>
      </c>
      <c r="N281" s="391">
        <f t="shared" si="78"/>
        <v>0</v>
      </c>
      <c r="O281" s="391">
        <f t="shared" si="78"/>
        <v>0</v>
      </c>
      <c r="P281" s="391">
        <f t="shared" si="78"/>
        <v>0</v>
      </c>
      <c r="Q281" s="391">
        <f t="shared" si="78"/>
        <v>0</v>
      </c>
      <c r="R281" s="391">
        <f t="shared" si="78"/>
        <v>0</v>
      </c>
      <c r="S281" s="391">
        <f t="shared" si="78"/>
        <v>0</v>
      </c>
      <c r="T281" s="391">
        <f t="shared" si="78"/>
        <v>0</v>
      </c>
      <c r="U281" s="391">
        <f t="shared" si="78"/>
        <v>0</v>
      </c>
      <c r="V281" s="391">
        <f t="shared" si="78"/>
        <v>0</v>
      </c>
      <c r="W281" s="391">
        <f t="shared" si="78"/>
        <v>0</v>
      </c>
      <c r="X281" s="391">
        <f t="shared" si="78"/>
        <v>0</v>
      </c>
      <c r="Y281" s="391">
        <f t="shared" si="78"/>
        <v>0</v>
      </c>
      <c r="Z281" s="391">
        <f t="shared" si="78"/>
        <v>0</v>
      </c>
      <c r="AA281" s="391">
        <f t="shared" si="78"/>
        <v>0</v>
      </c>
      <c r="AB281" s="391">
        <f t="shared" si="78"/>
        <v>0</v>
      </c>
      <c r="AC281" s="391">
        <f t="shared" si="78"/>
        <v>0</v>
      </c>
      <c r="AD281" s="391">
        <f t="shared" si="78"/>
        <v>0</v>
      </c>
      <c r="AE281" s="391">
        <f t="shared" si="78"/>
        <v>0</v>
      </c>
      <c r="AF281" s="391">
        <f t="shared" si="78"/>
        <v>0</v>
      </c>
      <c r="AG281" s="391">
        <f t="shared" si="78"/>
        <v>0</v>
      </c>
      <c r="AH281" s="391">
        <f t="shared" si="78"/>
        <v>0</v>
      </c>
      <c r="AI281" s="391">
        <f t="shared" si="78"/>
        <v>0</v>
      </c>
      <c r="AJ281" s="391">
        <f t="shared" si="78"/>
        <v>0</v>
      </c>
      <c r="AK281" s="391">
        <f t="shared" si="78"/>
        <v>0</v>
      </c>
      <c r="AL281" s="391">
        <f t="shared" si="78"/>
        <v>0</v>
      </c>
      <c r="AM281" s="391">
        <f t="shared" si="78"/>
        <v>0</v>
      </c>
      <c r="AN281" s="391">
        <f t="shared" si="78"/>
        <v>0</v>
      </c>
      <c r="AO281" s="391">
        <f t="shared" si="78"/>
        <v>0</v>
      </c>
    </row>
    <row r="282" spans="2:41" s="21" customFormat="1" x14ac:dyDescent="0.25">
      <c r="B282" s="392" t="s">
        <v>355</v>
      </c>
      <c r="C282" s="388"/>
      <c r="D282" s="388"/>
      <c r="E282" s="388"/>
      <c r="F282" s="388"/>
      <c r="G282" s="388">
        <f ca="1">F280+G280</f>
        <v>0</v>
      </c>
      <c r="H282" s="388">
        <f ca="1">G282+H280</f>
        <v>0</v>
      </c>
      <c r="I282" s="388">
        <f t="shared" ref="I282:AO282" ca="1" si="79">H282+I280</f>
        <v>0</v>
      </c>
      <c r="J282" s="388">
        <f t="shared" ca="1" si="79"/>
        <v>0</v>
      </c>
      <c r="K282" s="388">
        <f t="shared" ca="1" si="79"/>
        <v>0</v>
      </c>
      <c r="L282" s="388">
        <f t="shared" ca="1" si="79"/>
        <v>0</v>
      </c>
      <c r="M282" s="388">
        <f t="shared" ca="1" si="79"/>
        <v>0</v>
      </c>
      <c r="N282" s="388">
        <f t="shared" ca="1" si="79"/>
        <v>0</v>
      </c>
      <c r="O282" s="388">
        <f t="shared" ca="1" si="79"/>
        <v>0</v>
      </c>
      <c r="P282" s="388">
        <f t="shared" ca="1" si="79"/>
        <v>0</v>
      </c>
      <c r="Q282" s="388">
        <f t="shared" ca="1" si="79"/>
        <v>0</v>
      </c>
      <c r="R282" s="388">
        <f t="shared" ca="1" si="79"/>
        <v>0</v>
      </c>
      <c r="S282" s="388">
        <f t="shared" ca="1" si="79"/>
        <v>0</v>
      </c>
      <c r="T282" s="388">
        <f t="shared" ca="1" si="79"/>
        <v>0</v>
      </c>
      <c r="U282" s="388">
        <f t="shared" ca="1" si="79"/>
        <v>0</v>
      </c>
      <c r="V282" s="388">
        <f t="shared" ca="1" si="79"/>
        <v>0</v>
      </c>
      <c r="W282" s="388">
        <f t="shared" ca="1" si="79"/>
        <v>0</v>
      </c>
      <c r="X282" s="388">
        <f t="shared" ca="1" si="79"/>
        <v>0</v>
      </c>
      <c r="Y282" s="388">
        <f t="shared" ca="1" si="79"/>
        <v>0</v>
      </c>
      <c r="Z282" s="388">
        <f t="shared" ca="1" si="79"/>
        <v>0</v>
      </c>
      <c r="AA282" s="388">
        <f t="shared" ca="1" si="79"/>
        <v>0</v>
      </c>
      <c r="AB282" s="388">
        <f t="shared" ca="1" si="79"/>
        <v>0</v>
      </c>
      <c r="AC282" s="388">
        <f t="shared" ca="1" si="79"/>
        <v>0</v>
      </c>
      <c r="AD282" s="388">
        <f t="shared" ca="1" si="79"/>
        <v>0</v>
      </c>
      <c r="AE282" s="388">
        <f t="shared" ca="1" si="79"/>
        <v>0</v>
      </c>
      <c r="AF282" s="388">
        <f t="shared" ca="1" si="79"/>
        <v>0</v>
      </c>
      <c r="AG282" s="388">
        <f t="shared" ca="1" si="79"/>
        <v>0</v>
      </c>
      <c r="AH282" s="388">
        <f t="shared" ca="1" si="79"/>
        <v>0</v>
      </c>
      <c r="AI282" s="388">
        <f t="shared" ca="1" si="79"/>
        <v>0</v>
      </c>
      <c r="AJ282" s="388">
        <f t="shared" ca="1" si="79"/>
        <v>0</v>
      </c>
      <c r="AK282" s="388">
        <f t="shared" ca="1" si="79"/>
        <v>0</v>
      </c>
      <c r="AL282" s="388">
        <f t="shared" ca="1" si="79"/>
        <v>0</v>
      </c>
      <c r="AM282" s="388">
        <f t="shared" ca="1" si="79"/>
        <v>0</v>
      </c>
      <c r="AN282" s="388">
        <f t="shared" ca="1" si="79"/>
        <v>0</v>
      </c>
      <c r="AO282" s="388">
        <f t="shared" ca="1" si="79"/>
        <v>0</v>
      </c>
    </row>
    <row r="283" spans="2:41" ht="13.5" customHeight="1" x14ac:dyDescent="0.25">
      <c r="D283" s="21"/>
      <c r="E283" s="21"/>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row>
    <row r="284" spans="2:41" x14ac:dyDescent="0.25">
      <c r="C284" s="95"/>
    </row>
    <row r="286" spans="2:41" x14ac:dyDescent="0.25">
      <c r="B286" s="379" t="s">
        <v>377</v>
      </c>
      <c r="K286" s="10"/>
    </row>
    <row r="287" spans="2:41" x14ac:dyDescent="0.25">
      <c r="C287" s="96"/>
    </row>
    <row r="289" spans="2:41" ht="15" hidden="1" x14ac:dyDescent="0.25">
      <c r="B289" s="218" t="s">
        <v>252</v>
      </c>
      <c r="C289" s="215"/>
      <c r="D289" s="213"/>
      <c r="E289" s="213"/>
      <c r="F289" s="217">
        <f t="shared" ref="F289:AO289" ca="1" si="80">F9</f>
        <v>43525</v>
      </c>
      <c r="G289" s="217">
        <f t="shared" ca="1" si="80"/>
        <v>43556</v>
      </c>
      <c r="H289" s="217">
        <f t="shared" ca="1" si="80"/>
        <v>43586</v>
      </c>
      <c r="I289" s="217">
        <f t="shared" ca="1" si="80"/>
        <v>43617</v>
      </c>
      <c r="J289" s="217">
        <f t="shared" ca="1" si="80"/>
        <v>43647</v>
      </c>
      <c r="K289" s="217">
        <f t="shared" ca="1" si="80"/>
        <v>43678</v>
      </c>
      <c r="L289" s="217">
        <f t="shared" ca="1" si="80"/>
        <v>43709</v>
      </c>
      <c r="M289" s="217">
        <f t="shared" ca="1" si="80"/>
        <v>43739</v>
      </c>
      <c r="N289" s="217">
        <f t="shared" ca="1" si="80"/>
        <v>43770</v>
      </c>
      <c r="O289" s="217">
        <f t="shared" ca="1" si="80"/>
        <v>43800</v>
      </c>
      <c r="P289" s="217">
        <f t="shared" ca="1" si="80"/>
        <v>43831</v>
      </c>
      <c r="Q289" s="217">
        <f t="shared" ca="1" si="80"/>
        <v>43862</v>
      </c>
      <c r="R289" s="217">
        <f t="shared" ca="1" si="80"/>
        <v>43891</v>
      </c>
      <c r="S289" s="217">
        <f t="shared" ca="1" si="80"/>
        <v>43922</v>
      </c>
      <c r="T289" s="217">
        <f t="shared" ca="1" si="80"/>
        <v>43952</v>
      </c>
      <c r="U289" s="217">
        <f t="shared" ca="1" si="80"/>
        <v>43983</v>
      </c>
      <c r="V289" s="217">
        <f t="shared" ca="1" si="80"/>
        <v>44013</v>
      </c>
      <c r="W289" s="217">
        <f t="shared" ca="1" si="80"/>
        <v>44044</v>
      </c>
      <c r="X289" s="217">
        <f t="shared" ca="1" si="80"/>
        <v>44075</v>
      </c>
      <c r="Y289" s="217">
        <f t="shared" ca="1" si="80"/>
        <v>44105</v>
      </c>
      <c r="Z289" s="217">
        <f t="shared" ca="1" si="80"/>
        <v>44136</v>
      </c>
      <c r="AA289" s="217">
        <f t="shared" ca="1" si="80"/>
        <v>44166</v>
      </c>
      <c r="AB289" s="217">
        <f t="shared" ca="1" si="80"/>
        <v>44197</v>
      </c>
      <c r="AC289" s="217">
        <f t="shared" ca="1" si="80"/>
        <v>44228</v>
      </c>
      <c r="AD289" s="217">
        <f t="shared" ca="1" si="80"/>
        <v>44256</v>
      </c>
      <c r="AE289" s="217">
        <f t="shared" ca="1" si="80"/>
        <v>44287</v>
      </c>
      <c r="AF289" s="217">
        <f t="shared" ca="1" si="80"/>
        <v>44317</v>
      </c>
      <c r="AG289" s="217">
        <f t="shared" ca="1" si="80"/>
        <v>44348</v>
      </c>
      <c r="AH289" s="217">
        <f t="shared" ca="1" si="80"/>
        <v>44378</v>
      </c>
      <c r="AI289" s="217">
        <f t="shared" ca="1" si="80"/>
        <v>44409</v>
      </c>
      <c r="AJ289" s="217">
        <f t="shared" ca="1" si="80"/>
        <v>44440</v>
      </c>
      <c r="AK289" s="217">
        <f t="shared" ca="1" si="80"/>
        <v>44470</v>
      </c>
      <c r="AL289" s="217">
        <f t="shared" ca="1" si="80"/>
        <v>44501</v>
      </c>
      <c r="AM289" s="217">
        <f t="shared" ca="1" si="80"/>
        <v>44531</v>
      </c>
      <c r="AN289" s="217">
        <f t="shared" ca="1" si="80"/>
        <v>44562</v>
      </c>
      <c r="AO289" s="217">
        <f t="shared" ca="1" si="80"/>
        <v>44593</v>
      </c>
    </row>
    <row r="290" spans="2:41" ht="2.25" hidden="1" customHeight="1" x14ac:dyDescent="0.25"/>
    <row r="291" spans="2:41" hidden="1" x14ac:dyDescent="0.25">
      <c r="B291" s="2" t="s">
        <v>253</v>
      </c>
      <c r="F291" s="36">
        <f>F92</f>
        <v>0</v>
      </c>
      <c r="G291" s="36">
        <f t="shared" ref="G291:AO291" si="81">G92</f>
        <v>0</v>
      </c>
      <c r="H291" s="36">
        <f t="shared" si="81"/>
        <v>0</v>
      </c>
      <c r="I291" s="36">
        <f t="shared" si="81"/>
        <v>0</v>
      </c>
      <c r="J291" s="36">
        <f t="shared" si="81"/>
        <v>0</v>
      </c>
      <c r="K291" s="36">
        <f t="shared" si="81"/>
        <v>0</v>
      </c>
      <c r="L291" s="36">
        <f t="shared" si="81"/>
        <v>0</v>
      </c>
      <c r="M291" s="36">
        <f t="shared" si="81"/>
        <v>0</v>
      </c>
      <c r="N291" s="36">
        <f t="shared" si="81"/>
        <v>0</v>
      </c>
      <c r="O291" s="36">
        <f t="shared" si="81"/>
        <v>0</v>
      </c>
      <c r="P291" s="36">
        <f t="shared" si="81"/>
        <v>0</v>
      </c>
      <c r="Q291" s="36">
        <f t="shared" si="81"/>
        <v>0</v>
      </c>
      <c r="R291" s="36">
        <f t="shared" si="81"/>
        <v>0</v>
      </c>
      <c r="S291" s="36">
        <f t="shared" si="81"/>
        <v>0</v>
      </c>
      <c r="T291" s="36">
        <f t="shared" si="81"/>
        <v>0</v>
      </c>
      <c r="U291" s="36">
        <f t="shared" si="81"/>
        <v>0</v>
      </c>
      <c r="V291" s="36">
        <f t="shared" si="81"/>
        <v>0</v>
      </c>
      <c r="W291" s="36">
        <f t="shared" si="81"/>
        <v>0</v>
      </c>
      <c r="X291" s="36">
        <f t="shared" si="81"/>
        <v>0</v>
      </c>
      <c r="Y291" s="36">
        <f t="shared" si="81"/>
        <v>0</v>
      </c>
      <c r="Z291" s="36">
        <f t="shared" si="81"/>
        <v>0</v>
      </c>
      <c r="AA291" s="36">
        <f t="shared" si="81"/>
        <v>0</v>
      </c>
      <c r="AB291" s="36">
        <f t="shared" si="81"/>
        <v>0</v>
      </c>
      <c r="AC291" s="36">
        <f t="shared" si="81"/>
        <v>0</v>
      </c>
      <c r="AD291" s="36">
        <f t="shared" si="81"/>
        <v>0</v>
      </c>
      <c r="AE291" s="36">
        <f t="shared" si="81"/>
        <v>0</v>
      </c>
      <c r="AF291" s="36">
        <f t="shared" si="81"/>
        <v>0</v>
      </c>
      <c r="AG291" s="36">
        <f t="shared" si="81"/>
        <v>0</v>
      </c>
      <c r="AH291" s="36">
        <f t="shared" si="81"/>
        <v>0</v>
      </c>
      <c r="AI291" s="36">
        <f t="shared" si="81"/>
        <v>0</v>
      </c>
      <c r="AJ291" s="36">
        <f t="shared" si="81"/>
        <v>0</v>
      </c>
      <c r="AK291" s="36">
        <f t="shared" si="81"/>
        <v>0</v>
      </c>
      <c r="AL291" s="36">
        <f t="shared" si="81"/>
        <v>0</v>
      </c>
      <c r="AM291" s="36">
        <f t="shared" si="81"/>
        <v>0</v>
      </c>
      <c r="AN291" s="36">
        <f t="shared" si="81"/>
        <v>0</v>
      </c>
      <c r="AO291" s="36">
        <f t="shared" si="81"/>
        <v>0</v>
      </c>
    </row>
    <row r="292" spans="2:41" hidden="1" x14ac:dyDescent="0.25">
      <c r="B292" s="2" t="s">
        <v>254</v>
      </c>
      <c r="E292" s="38">
        <f>'4. Kapitalbedarf'!E20</f>
        <v>6</v>
      </c>
      <c r="F292" s="278">
        <f>F291*$E$292</f>
        <v>0</v>
      </c>
      <c r="G292" s="278">
        <f>G291*$E$292</f>
        <v>0</v>
      </c>
      <c r="H292" s="278">
        <f t="shared" ref="H292:AO292" si="82">H291*$E$292</f>
        <v>0</v>
      </c>
      <c r="I292" s="278">
        <f t="shared" si="82"/>
        <v>0</v>
      </c>
      <c r="J292" s="278">
        <f t="shared" si="82"/>
        <v>0</v>
      </c>
      <c r="K292" s="278">
        <f t="shared" si="82"/>
        <v>0</v>
      </c>
      <c r="L292" s="278">
        <f t="shared" si="82"/>
        <v>0</v>
      </c>
      <c r="M292" s="278">
        <f t="shared" si="82"/>
        <v>0</v>
      </c>
      <c r="N292" s="278">
        <f t="shared" si="82"/>
        <v>0</v>
      </c>
      <c r="O292" s="278">
        <f t="shared" si="82"/>
        <v>0</v>
      </c>
      <c r="P292" s="278">
        <f t="shared" si="82"/>
        <v>0</v>
      </c>
      <c r="Q292" s="278">
        <f t="shared" si="82"/>
        <v>0</v>
      </c>
      <c r="R292" s="278">
        <f t="shared" si="82"/>
        <v>0</v>
      </c>
      <c r="S292" s="278">
        <f t="shared" si="82"/>
        <v>0</v>
      </c>
      <c r="T292" s="278">
        <f t="shared" si="82"/>
        <v>0</v>
      </c>
      <c r="U292" s="278">
        <f t="shared" si="82"/>
        <v>0</v>
      </c>
      <c r="V292" s="278">
        <f t="shared" si="82"/>
        <v>0</v>
      </c>
      <c r="W292" s="278">
        <f t="shared" si="82"/>
        <v>0</v>
      </c>
      <c r="X292" s="278">
        <f t="shared" si="82"/>
        <v>0</v>
      </c>
      <c r="Y292" s="278">
        <f t="shared" si="82"/>
        <v>0</v>
      </c>
      <c r="Z292" s="278">
        <f t="shared" si="82"/>
        <v>0</v>
      </c>
      <c r="AA292" s="278">
        <f t="shared" si="82"/>
        <v>0</v>
      </c>
      <c r="AB292" s="278">
        <f t="shared" si="82"/>
        <v>0</v>
      </c>
      <c r="AC292" s="278">
        <f t="shared" si="82"/>
        <v>0</v>
      </c>
      <c r="AD292" s="278">
        <f t="shared" si="82"/>
        <v>0</v>
      </c>
      <c r="AE292" s="278">
        <f t="shared" si="82"/>
        <v>0</v>
      </c>
      <c r="AF292" s="278">
        <f t="shared" si="82"/>
        <v>0</v>
      </c>
      <c r="AG292" s="278">
        <f t="shared" si="82"/>
        <v>0</v>
      </c>
      <c r="AH292" s="278">
        <f t="shared" si="82"/>
        <v>0</v>
      </c>
      <c r="AI292" s="278">
        <f t="shared" si="82"/>
        <v>0</v>
      </c>
      <c r="AJ292" s="278">
        <f t="shared" si="82"/>
        <v>0</v>
      </c>
      <c r="AK292" s="278">
        <f t="shared" si="82"/>
        <v>0</v>
      </c>
      <c r="AL292" s="278">
        <f t="shared" si="82"/>
        <v>0</v>
      </c>
      <c r="AM292" s="278">
        <f t="shared" si="82"/>
        <v>0</v>
      </c>
      <c r="AN292" s="278">
        <f t="shared" si="82"/>
        <v>0</v>
      </c>
      <c r="AO292" s="278">
        <f t="shared" si="82"/>
        <v>0</v>
      </c>
    </row>
    <row r="293" spans="2:41" hidden="1" x14ac:dyDescent="0.25">
      <c r="B293" s="21" t="s">
        <v>255</v>
      </c>
      <c r="F293" s="36">
        <f>F291-F292</f>
        <v>0</v>
      </c>
      <c r="G293" s="36">
        <f t="shared" ref="G293:AO293" si="83">G291-G292</f>
        <v>0</v>
      </c>
      <c r="H293" s="36">
        <f t="shared" si="83"/>
        <v>0</v>
      </c>
      <c r="I293" s="36">
        <f t="shared" si="83"/>
        <v>0</v>
      </c>
      <c r="J293" s="36">
        <f t="shared" si="83"/>
        <v>0</v>
      </c>
      <c r="K293" s="36">
        <f t="shared" si="83"/>
        <v>0</v>
      </c>
      <c r="L293" s="36">
        <f t="shared" si="83"/>
        <v>0</v>
      </c>
      <c r="M293" s="36">
        <f t="shared" si="83"/>
        <v>0</v>
      </c>
      <c r="N293" s="36">
        <f t="shared" si="83"/>
        <v>0</v>
      </c>
      <c r="O293" s="36">
        <f t="shared" si="83"/>
        <v>0</v>
      </c>
      <c r="P293" s="36">
        <f t="shared" si="83"/>
        <v>0</v>
      </c>
      <c r="Q293" s="36">
        <f t="shared" si="83"/>
        <v>0</v>
      </c>
      <c r="R293" s="36">
        <f t="shared" si="83"/>
        <v>0</v>
      </c>
      <c r="S293" s="36">
        <f t="shared" si="83"/>
        <v>0</v>
      </c>
      <c r="T293" s="36">
        <f t="shared" si="83"/>
        <v>0</v>
      </c>
      <c r="U293" s="36">
        <f t="shared" si="83"/>
        <v>0</v>
      </c>
      <c r="V293" s="36">
        <f t="shared" si="83"/>
        <v>0</v>
      </c>
      <c r="W293" s="36">
        <f t="shared" si="83"/>
        <v>0</v>
      </c>
      <c r="X293" s="36">
        <f t="shared" si="83"/>
        <v>0</v>
      </c>
      <c r="Y293" s="36">
        <f t="shared" si="83"/>
        <v>0</v>
      </c>
      <c r="Z293" s="36">
        <f t="shared" si="83"/>
        <v>0</v>
      </c>
      <c r="AA293" s="36">
        <f t="shared" si="83"/>
        <v>0</v>
      </c>
      <c r="AB293" s="36">
        <f t="shared" si="83"/>
        <v>0</v>
      </c>
      <c r="AC293" s="36">
        <f t="shared" si="83"/>
        <v>0</v>
      </c>
      <c r="AD293" s="36">
        <f t="shared" si="83"/>
        <v>0</v>
      </c>
      <c r="AE293" s="36">
        <f t="shared" si="83"/>
        <v>0</v>
      </c>
      <c r="AF293" s="36">
        <f t="shared" si="83"/>
        <v>0</v>
      </c>
      <c r="AG293" s="36">
        <f t="shared" si="83"/>
        <v>0</v>
      </c>
      <c r="AH293" s="36">
        <f t="shared" si="83"/>
        <v>0</v>
      </c>
      <c r="AI293" s="36">
        <f t="shared" si="83"/>
        <v>0</v>
      </c>
      <c r="AJ293" s="36">
        <f t="shared" si="83"/>
        <v>0</v>
      </c>
      <c r="AK293" s="36">
        <f t="shared" si="83"/>
        <v>0</v>
      </c>
      <c r="AL293" s="36">
        <f t="shared" si="83"/>
        <v>0</v>
      </c>
      <c r="AM293" s="36">
        <f t="shared" si="83"/>
        <v>0</v>
      </c>
      <c r="AN293" s="36">
        <f t="shared" si="83"/>
        <v>0</v>
      </c>
      <c r="AO293" s="36">
        <f t="shared" si="83"/>
        <v>0</v>
      </c>
    </row>
    <row r="294" spans="2:41" ht="3" hidden="1" customHeight="1" x14ac:dyDescent="0.25">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row>
    <row r="295" spans="2:41" hidden="1" x14ac:dyDescent="0.25">
      <c r="B295" s="21" t="s">
        <v>256</v>
      </c>
      <c r="F295" s="36">
        <f ca="1">F262</f>
        <v>0</v>
      </c>
      <c r="G295" s="36">
        <f t="shared" ref="G295:AO295" ca="1" si="84">G262</f>
        <v>0</v>
      </c>
      <c r="H295" s="36">
        <f t="shared" ca="1" si="84"/>
        <v>0</v>
      </c>
      <c r="I295" s="36">
        <f t="shared" ca="1" si="84"/>
        <v>0</v>
      </c>
      <c r="J295" s="36">
        <f t="shared" ca="1" si="84"/>
        <v>0</v>
      </c>
      <c r="K295" s="36">
        <f t="shared" ca="1" si="84"/>
        <v>0</v>
      </c>
      <c r="L295" s="36">
        <f t="shared" ca="1" si="84"/>
        <v>0</v>
      </c>
      <c r="M295" s="36">
        <f t="shared" ca="1" si="84"/>
        <v>0</v>
      </c>
      <c r="N295" s="36">
        <f t="shared" ca="1" si="84"/>
        <v>0</v>
      </c>
      <c r="O295" s="36">
        <f t="shared" ca="1" si="84"/>
        <v>0</v>
      </c>
      <c r="P295" s="36">
        <f t="shared" ca="1" si="84"/>
        <v>0</v>
      </c>
      <c r="Q295" s="36">
        <f t="shared" ca="1" si="84"/>
        <v>0</v>
      </c>
      <c r="R295" s="36">
        <f t="shared" ca="1" si="84"/>
        <v>0</v>
      </c>
      <c r="S295" s="36">
        <f t="shared" ca="1" si="84"/>
        <v>0</v>
      </c>
      <c r="T295" s="36">
        <f t="shared" ca="1" si="84"/>
        <v>0</v>
      </c>
      <c r="U295" s="36">
        <f t="shared" ca="1" si="84"/>
        <v>0</v>
      </c>
      <c r="V295" s="36">
        <f t="shared" ca="1" si="84"/>
        <v>0</v>
      </c>
      <c r="W295" s="36">
        <f t="shared" ca="1" si="84"/>
        <v>0</v>
      </c>
      <c r="X295" s="36">
        <f t="shared" ca="1" si="84"/>
        <v>0</v>
      </c>
      <c r="Y295" s="36">
        <f t="shared" ca="1" si="84"/>
        <v>0</v>
      </c>
      <c r="Z295" s="36">
        <f t="shared" ca="1" si="84"/>
        <v>0</v>
      </c>
      <c r="AA295" s="36">
        <f t="shared" ca="1" si="84"/>
        <v>0</v>
      </c>
      <c r="AB295" s="36">
        <f t="shared" ca="1" si="84"/>
        <v>0</v>
      </c>
      <c r="AC295" s="36">
        <f t="shared" ca="1" si="84"/>
        <v>0</v>
      </c>
      <c r="AD295" s="36">
        <f t="shared" ca="1" si="84"/>
        <v>0</v>
      </c>
      <c r="AE295" s="36">
        <f t="shared" ca="1" si="84"/>
        <v>0</v>
      </c>
      <c r="AF295" s="36">
        <f t="shared" ca="1" si="84"/>
        <v>0</v>
      </c>
      <c r="AG295" s="36">
        <f t="shared" ca="1" si="84"/>
        <v>0</v>
      </c>
      <c r="AH295" s="36">
        <f t="shared" ca="1" si="84"/>
        <v>0</v>
      </c>
      <c r="AI295" s="36">
        <f t="shared" ca="1" si="84"/>
        <v>0</v>
      </c>
      <c r="AJ295" s="36">
        <f t="shared" ca="1" si="84"/>
        <v>0</v>
      </c>
      <c r="AK295" s="36">
        <f t="shared" ca="1" si="84"/>
        <v>0</v>
      </c>
      <c r="AL295" s="36">
        <f t="shared" ca="1" si="84"/>
        <v>0</v>
      </c>
      <c r="AM295" s="36">
        <f t="shared" ca="1" si="84"/>
        <v>0</v>
      </c>
      <c r="AN295" s="36">
        <f t="shared" ca="1" si="84"/>
        <v>0</v>
      </c>
      <c r="AO295" s="36">
        <f t="shared" ca="1" si="84"/>
        <v>0</v>
      </c>
    </row>
    <row r="296" spans="2:41" s="141" customFormat="1" ht="13.95" hidden="1" customHeight="1" x14ac:dyDescent="0.25">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row>
    <row r="297" spans="2:41" ht="13.95" hidden="1" customHeight="1" x14ac:dyDescent="0.25">
      <c r="B297" s="218" t="s">
        <v>259</v>
      </c>
      <c r="C297" s="215"/>
      <c r="D297" s="213"/>
      <c r="E297" s="213"/>
      <c r="F297" s="216">
        <f ca="1">F293-F295</f>
        <v>0</v>
      </c>
      <c r="G297" s="216">
        <f t="shared" ref="G297:AO297" ca="1" si="85">G293-G295</f>
        <v>0</v>
      </c>
      <c r="H297" s="216">
        <f t="shared" ca="1" si="85"/>
        <v>0</v>
      </c>
      <c r="I297" s="216">
        <f t="shared" ca="1" si="85"/>
        <v>0</v>
      </c>
      <c r="J297" s="216">
        <f t="shared" ca="1" si="85"/>
        <v>0</v>
      </c>
      <c r="K297" s="216">
        <f t="shared" ca="1" si="85"/>
        <v>0</v>
      </c>
      <c r="L297" s="216">
        <f t="shared" ca="1" si="85"/>
        <v>0</v>
      </c>
      <c r="M297" s="216">
        <f t="shared" ca="1" si="85"/>
        <v>0</v>
      </c>
      <c r="N297" s="216">
        <f t="shared" ca="1" si="85"/>
        <v>0</v>
      </c>
      <c r="O297" s="216">
        <f t="shared" ca="1" si="85"/>
        <v>0</v>
      </c>
      <c r="P297" s="216">
        <f t="shared" ca="1" si="85"/>
        <v>0</v>
      </c>
      <c r="Q297" s="216">
        <f t="shared" ca="1" si="85"/>
        <v>0</v>
      </c>
      <c r="R297" s="216">
        <f t="shared" ca="1" si="85"/>
        <v>0</v>
      </c>
      <c r="S297" s="216">
        <f t="shared" ca="1" si="85"/>
        <v>0</v>
      </c>
      <c r="T297" s="216">
        <f t="shared" ca="1" si="85"/>
        <v>0</v>
      </c>
      <c r="U297" s="216">
        <f t="shared" ca="1" si="85"/>
        <v>0</v>
      </c>
      <c r="V297" s="216">
        <f t="shared" ca="1" si="85"/>
        <v>0</v>
      </c>
      <c r="W297" s="216">
        <f t="shared" ca="1" si="85"/>
        <v>0</v>
      </c>
      <c r="X297" s="216">
        <f t="shared" ca="1" si="85"/>
        <v>0</v>
      </c>
      <c r="Y297" s="216">
        <f t="shared" ca="1" si="85"/>
        <v>0</v>
      </c>
      <c r="Z297" s="216">
        <f t="shared" ca="1" si="85"/>
        <v>0</v>
      </c>
      <c r="AA297" s="216">
        <f t="shared" ca="1" si="85"/>
        <v>0</v>
      </c>
      <c r="AB297" s="216">
        <f t="shared" ca="1" si="85"/>
        <v>0</v>
      </c>
      <c r="AC297" s="216">
        <f t="shared" ca="1" si="85"/>
        <v>0</v>
      </c>
      <c r="AD297" s="216">
        <f t="shared" ca="1" si="85"/>
        <v>0</v>
      </c>
      <c r="AE297" s="216">
        <f t="shared" ca="1" si="85"/>
        <v>0</v>
      </c>
      <c r="AF297" s="216">
        <f t="shared" ca="1" si="85"/>
        <v>0</v>
      </c>
      <c r="AG297" s="216">
        <f t="shared" ca="1" si="85"/>
        <v>0</v>
      </c>
      <c r="AH297" s="216">
        <f t="shared" ca="1" si="85"/>
        <v>0</v>
      </c>
      <c r="AI297" s="216">
        <f t="shared" ca="1" si="85"/>
        <v>0</v>
      </c>
      <c r="AJ297" s="216">
        <f t="shared" ca="1" si="85"/>
        <v>0</v>
      </c>
      <c r="AK297" s="216">
        <f t="shared" ca="1" si="85"/>
        <v>0</v>
      </c>
      <c r="AL297" s="216">
        <f t="shared" ca="1" si="85"/>
        <v>0</v>
      </c>
      <c r="AM297" s="216">
        <f t="shared" ca="1" si="85"/>
        <v>0</v>
      </c>
      <c r="AN297" s="216">
        <f t="shared" ca="1" si="85"/>
        <v>0</v>
      </c>
      <c r="AO297" s="216">
        <f t="shared" ca="1" si="85"/>
        <v>0</v>
      </c>
    </row>
    <row r="298" spans="2:41" ht="10.95" hidden="1" customHeight="1" x14ac:dyDescent="0.25">
      <c r="B298" s="218" t="s">
        <v>261</v>
      </c>
      <c r="C298" s="215"/>
      <c r="D298" s="213"/>
      <c r="E298" s="213"/>
      <c r="F298" s="216">
        <f ca="1">F297</f>
        <v>0</v>
      </c>
      <c r="G298" s="216">
        <f t="shared" ref="G298:AO298" ca="1" si="86">F298+G297</f>
        <v>0</v>
      </c>
      <c r="H298" s="216">
        <f t="shared" ca="1" si="86"/>
        <v>0</v>
      </c>
      <c r="I298" s="216">
        <f t="shared" ca="1" si="86"/>
        <v>0</v>
      </c>
      <c r="J298" s="216">
        <f t="shared" ca="1" si="86"/>
        <v>0</v>
      </c>
      <c r="K298" s="216">
        <f t="shared" ca="1" si="86"/>
        <v>0</v>
      </c>
      <c r="L298" s="216">
        <f t="shared" ca="1" si="86"/>
        <v>0</v>
      </c>
      <c r="M298" s="216">
        <f t="shared" ca="1" si="86"/>
        <v>0</v>
      </c>
      <c r="N298" s="216">
        <f t="shared" ca="1" si="86"/>
        <v>0</v>
      </c>
      <c r="O298" s="216">
        <f t="shared" ca="1" si="86"/>
        <v>0</v>
      </c>
      <c r="P298" s="216">
        <f t="shared" ca="1" si="86"/>
        <v>0</v>
      </c>
      <c r="Q298" s="216">
        <f t="shared" ca="1" si="86"/>
        <v>0</v>
      </c>
      <c r="R298" s="216">
        <f t="shared" ca="1" si="86"/>
        <v>0</v>
      </c>
      <c r="S298" s="216">
        <f t="shared" ca="1" si="86"/>
        <v>0</v>
      </c>
      <c r="T298" s="216">
        <f t="shared" ca="1" si="86"/>
        <v>0</v>
      </c>
      <c r="U298" s="216">
        <f t="shared" ca="1" si="86"/>
        <v>0</v>
      </c>
      <c r="V298" s="216">
        <f t="shared" ca="1" si="86"/>
        <v>0</v>
      </c>
      <c r="W298" s="216">
        <f t="shared" ca="1" si="86"/>
        <v>0</v>
      </c>
      <c r="X298" s="216">
        <f t="shared" ca="1" si="86"/>
        <v>0</v>
      </c>
      <c r="Y298" s="216">
        <f t="shared" ca="1" si="86"/>
        <v>0</v>
      </c>
      <c r="Z298" s="216">
        <f t="shared" ca="1" si="86"/>
        <v>0</v>
      </c>
      <c r="AA298" s="216">
        <f t="shared" ca="1" si="86"/>
        <v>0</v>
      </c>
      <c r="AB298" s="216">
        <f t="shared" ca="1" si="86"/>
        <v>0</v>
      </c>
      <c r="AC298" s="216">
        <f t="shared" ca="1" si="86"/>
        <v>0</v>
      </c>
      <c r="AD298" s="216">
        <f t="shared" ca="1" si="86"/>
        <v>0</v>
      </c>
      <c r="AE298" s="216">
        <f t="shared" ca="1" si="86"/>
        <v>0</v>
      </c>
      <c r="AF298" s="216">
        <f t="shared" ca="1" si="86"/>
        <v>0</v>
      </c>
      <c r="AG298" s="216">
        <f t="shared" ca="1" si="86"/>
        <v>0</v>
      </c>
      <c r="AH298" s="216">
        <f t="shared" ca="1" si="86"/>
        <v>0</v>
      </c>
      <c r="AI298" s="216">
        <f t="shared" ca="1" si="86"/>
        <v>0</v>
      </c>
      <c r="AJ298" s="216">
        <f t="shared" ca="1" si="86"/>
        <v>0</v>
      </c>
      <c r="AK298" s="216">
        <f t="shared" ca="1" si="86"/>
        <v>0</v>
      </c>
      <c r="AL298" s="216">
        <f t="shared" ca="1" si="86"/>
        <v>0</v>
      </c>
      <c r="AM298" s="216">
        <f t="shared" ca="1" si="86"/>
        <v>0</v>
      </c>
      <c r="AN298" s="216">
        <f t="shared" ca="1" si="86"/>
        <v>0</v>
      </c>
      <c r="AO298" s="216">
        <f t="shared" ca="1" si="86"/>
        <v>0</v>
      </c>
    </row>
    <row r="299" spans="2:41" ht="10.95" hidden="1" customHeight="1" x14ac:dyDescent="0.25">
      <c r="B299" s="218" t="s">
        <v>260</v>
      </c>
      <c r="C299" s="215"/>
      <c r="D299" s="213"/>
      <c r="E299" s="213"/>
      <c r="F299" s="216">
        <f ca="1">F270</f>
        <v>0</v>
      </c>
      <c r="G299" s="216">
        <f ca="1">G266</f>
        <v>0</v>
      </c>
      <c r="H299" s="216">
        <f t="shared" ref="H299:AO299" ca="1" si="87">H266</f>
        <v>0</v>
      </c>
      <c r="I299" s="216">
        <f t="shared" ca="1" si="87"/>
        <v>0</v>
      </c>
      <c r="J299" s="216">
        <f t="shared" ca="1" si="87"/>
        <v>0</v>
      </c>
      <c r="K299" s="216">
        <f t="shared" ca="1" si="87"/>
        <v>0</v>
      </c>
      <c r="L299" s="216">
        <f t="shared" ca="1" si="87"/>
        <v>0</v>
      </c>
      <c r="M299" s="216">
        <f t="shared" ca="1" si="87"/>
        <v>0</v>
      </c>
      <c r="N299" s="216">
        <f t="shared" ca="1" si="87"/>
        <v>0</v>
      </c>
      <c r="O299" s="216">
        <f t="shared" ca="1" si="87"/>
        <v>0</v>
      </c>
      <c r="P299" s="216">
        <f t="shared" ca="1" si="87"/>
        <v>0</v>
      </c>
      <c r="Q299" s="216">
        <f t="shared" ca="1" si="87"/>
        <v>0</v>
      </c>
      <c r="R299" s="216">
        <f t="shared" ca="1" si="87"/>
        <v>0</v>
      </c>
      <c r="S299" s="216">
        <f t="shared" ca="1" si="87"/>
        <v>0</v>
      </c>
      <c r="T299" s="216">
        <f t="shared" ca="1" si="87"/>
        <v>0</v>
      </c>
      <c r="U299" s="216">
        <f t="shared" ca="1" si="87"/>
        <v>0</v>
      </c>
      <c r="V299" s="216">
        <f t="shared" ca="1" si="87"/>
        <v>0</v>
      </c>
      <c r="W299" s="216">
        <f t="shared" ca="1" si="87"/>
        <v>0</v>
      </c>
      <c r="X299" s="216">
        <f t="shared" ca="1" si="87"/>
        <v>0</v>
      </c>
      <c r="Y299" s="216">
        <f t="shared" ca="1" si="87"/>
        <v>0</v>
      </c>
      <c r="Z299" s="216">
        <f t="shared" ca="1" si="87"/>
        <v>0</v>
      </c>
      <c r="AA299" s="216">
        <f t="shared" ca="1" si="87"/>
        <v>0</v>
      </c>
      <c r="AB299" s="216">
        <f t="shared" ca="1" si="87"/>
        <v>0</v>
      </c>
      <c r="AC299" s="216">
        <f t="shared" ca="1" si="87"/>
        <v>0</v>
      </c>
      <c r="AD299" s="216">
        <f t="shared" ca="1" si="87"/>
        <v>0</v>
      </c>
      <c r="AE299" s="216">
        <f t="shared" ca="1" si="87"/>
        <v>0</v>
      </c>
      <c r="AF299" s="216">
        <f t="shared" ca="1" si="87"/>
        <v>0</v>
      </c>
      <c r="AG299" s="216">
        <f t="shared" ca="1" si="87"/>
        <v>0</v>
      </c>
      <c r="AH299" s="216">
        <f t="shared" ca="1" si="87"/>
        <v>0</v>
      </c>
      <c r="AI299" s="216">
        <f t="shared" ca="1" si="87"/>
        <v>0</v>
      </c>
      <c r="AJ299" s="216">
        <f t="shared" ca="1" si="87"/>
        <v>0</v>
      </c>
      <c r="AK299" s="216">
        <f t="shared" ca="1" si="87"/>
        <v>0</v>
      </c>
      <c r="AL299" s="216">
        <f t="shared" ca="1" si="87"/>
        <v>0</v>
      </c>
      <c r="AM299" s="216">
        <f t="shared" ca="1" si="87"/>
        <v>0</v>
      </c>
      <c r="AN299" s="216">
        <f t="shared" ca="1" si="87"/>
        <v>0</v>
      </c>
      <c r="AO299" s="216">
        <f t="shared" ca="1" si="87"/>
        <v>0</v>
      </c>
    </row>
    <row r="300" spans="2:41" ht="12" hidden="1" customHeight="1" x14ac:dyDescent="0.25">
      <c r="B300" s="218" t="s">
        <v>262</v>
      </c>
      <c r="C300" s="215"/>
      <c r="D300" s="213"/>
      <c r="E300" s="213"/>
      <c r="F300" s="216">
        <f ca="1">F270</f>
        <v>0</v>
      </c>
      <c r="G300" s="216">
        <f t="shared" ref="G300:AO300" ca="1" si="88">G270</f>
        <v>0</v>
      </c>
      <c r="H300" s="216">
        <f t="shared" ca="1" si="88"/>
        <v>0</v>
      </c>
      <c r="I300" s="216">
        <f t="shared" ca="1" si="88"/>
        <v>0</v>
      </c>
      <c r="J300" s="216">
        <f t="shared" ca="1" si="88"/>
        <v>0</v>
      </c>
      <c r="K300" s="216">
        <f t="shared" ca="1" si="88"/>
        <v>0</v>
      </c>
      <c r="L300" s="216">
        <f t="shared" ca="1" si="88"/>
        <v>0</v>
      </c>
      <c r="M300" s="216">
        <f t="shared" ca="1" si="88"/>
        <v>0</v>
      </c>
      <c r="N300" s="216">
        <f t="shared" ca="1" si="88"/>
        <v>0</v>
      </c>
      <c r="O300" s="216">
        <f t="shared" ca="1" si="88"/>
        <v>0</v>
      </c>
      <c r="P300" s="216">
        <f t="shared" ca="1" si="88"/>
        <v>0</v>
      </c>
      <c r="Q300" s="216">
        <f t="shared" ca="1" si="88"/>
        <v>0</v>
      </c>
      <c r="R300" s="216">
        <f t="shared" ca="1" si="88"/>
        <v>0</v>
      </c>
      <c r="S300" s="216">
        <f t="shared" ca="1" si="88"/>
        <v>0</v>
      </c>
      <c r="T300" s="216">
        <f t="shared" ca="1" si="88"/>
        <v>0</v>
      </c>
      <c r="U300" s="216">
        <f t="shared" ca="1" si="88"/>
        <v>0</v>
      </c>
      <c r="V300" s="216">
        <f t="shared" ca="1" si="88"/>
        <v>0</v>
      </c>
      <c r="W300" s="216">
        <f t="shared" ca="1" si="88"/>
        <v>0</v>
      </c>
      <c r="X300" s="216">
        <f t="shared" ca="1" si="88"/>
        <v>0</v>
      </c>
      <c r="Y300" s="216">
        <f t="shared" ca="1" si="88"/>
        <v>0</v>
      </c>
      <c r="Z300" s="216">
        <f t="shared" ca="1" si="88"/>
        <v>0</v>
      </c>
      <c r="AA300" s="216">
        <f t="shared" ca="1" si="88"/>
        <v>0</v>
      </c>
      <c r="AB300" s="216">
        <f t="shared" ca="1" si="88"/>
        <v>0</v>
      </c>
      <c r="AC300" s="216">
        <f t="shared" ca="1" si="88"/>
        <v>0</v>
      </c>
      <c r="AD300" s="216">
        <f t="shared" ca="1" si="88"/>
        <v>0</v>
      </c>
      <c r="AE300" s="216">
        <f t="shared" ca="1" si="88"/>
        <v>0</v>
      </c>
      <c r="AF300" s="216">
        <f t="shared" ca="1" si="88"/>
        <v>0</v>
      </c>
      <c r="AG300" s="216">
        <f t="shared" ca="1" si="88"/>
        <v>0</v>
      </c>
      <c r="AH300" s="216">
        <f t="shared" ca="1" si="88"/>
        <v>0</v>
      </c>
      <c r="AI300" s="216">
        <f t="shared" ca="1" si="88"/>
        <v>0</v>
      </c>
      <c r="AJ300" s="216">
        <f t="shared" ca="1" si="88"/>
        <v>0</v>
      </c>
      <c r="AK300" s="216">
        <f t="shared" ca="1" si="88"/>
        <v>0</v>
      </c>
      <c r="AL300" s="216">
        <f t="shared" ca="1" si="88"/>
        <v>0</v>
      </c>
      <c r="AM300" s="216">
        <f t="shared" ca="1" si="88"/>
        <v>0</v>
      </c>
      <c r="AN300" s="216">
        <f t="shared" ca="1" si="88"/>
        <v>0</v>
      </c>
      <c r="AO300" s="216">
        <f t="shared" ca="1" si="88"/>
        <v>0</v>
      </c>
    </row>
    <row r="301" spans="2:41" ht="7.95" hidden="1" customHeight="1" x14ac:dyDescent="0.25"/>
    <row r="302" spans="2:41" ht="12" hidden="1" customHeight="1" x14ac:dyDescent="0.25">
      <c r="B302" s="6" t="s">
        <v>257</v>
      </c>
      <c r="C302" s="6"/>
      <c r="D302" s="6"/>
      <c r="E302" s="6"/>
      <c r="F302" s="50">
        <f ca="1">SMALL(F298:AO298,1)</f>
        <v>0</v>
      </c>
    </row>
    <row r="303" spans="2:41" ht="11.55" hidden="1" customHeight="1" x14ac:dyDescent="0.25">
      <c r="B303" s="6" t="s">
        <v>311</v>
      </c>
      <c r="C303" s="6"/>
      <c r="D303" s="6"/>
      <c r="E303" s="6"/>
      <c r="F303" s="50">
        <f ca="1">SMALL(F300:AO300,1)</f>
        <v>0</v>
      </c>
    </row>
    <row r="304" spans="2:41" ht="10.95" hidden="1" customHeight="1" x14ac:dyDescent="0.25">
      <c r="B304" s="21" t="s">
        <v>258</v>
      </c>
      <c r="C304" s="21"/>
      <c r="D304" s="21"/>
      <c r="E304" s="21"/>
      <c r="F304" s="40">
        <f ca="1">F302-F303</f>
        <v>0</v>
      </c>
    </row>
    <row r="305" spans="2:41" hidden="1" x14ac:dyDescent="0.25"/>
    <row r="306" spans="2:41" hidden="1" x14ac:dyDescent="0.25">
      <c r="B306" s="21" t="s">
        <v>308</v>
      </c>
      <c r="F306" s="36">
        <f>'3. Liquidität'!F31</f>
        <v>0</v>
      </c>
      <c r="G306" s="36">
        <f>'3. Liquidität'!G31</f>
        <v>0</v>
      </c>
      <c r="H306" s="36">
        <f ca="1">'3. Liquidität'!H31</f>
        <v>0</v>
      </c>
      <c r="I306" s="36">
        <f ca="1">'3. Liquidität'!I31</f>
        <v>0</v>
      </c>
      <c r="J306" s="36">
        <f ca="1">'3. Liquidität'!J31</f>
        <v>0</v>
      </c>
      <c r="K306" s="36">
        <f ca="1">'3. Liquidität'!K31</f>
        <v>0</v>
      </c>
      <c r="L306" s="36">
        <f ca="1">'3. Liquidität'!L31</f>
        <v>0</v>
      </c>
      <c r="M306" s="36">
        <f ca="1">'3. Liquidität'!M31</f>
        <v>0</v>
      </c>
      <c r="N306" s="36">
        <f ca="1">'3. Liquidität'!N31</f>
        <v>0</v>
      </c>
      <c r="O306" s="36">
        <f ca="1">'3. Liquidität'!O31</f>
        <v>0</v>
      </c>
      <c r="P306" s="36">
        <f ca="1">'3. Liquidität'!P31</f>
        <v>0</v>
      </c>
      <c r="Q306" s="36">
        <f ca="1">'3. Liquidität'!Q31</f>
        <v>0</v>
      </c>
      <c r="R306" s="36">
        <f ca="1">'3. Liquidität'!R31</f>
        <v>0</v>
      </c>
      <c r="S306" s="36">
        <f ca="1">'3. Liquidität'!S31</f>
        <v>0</v>
      </c>
      <c r="T306" s="36">
        <f ca="1">'3. Liquidität'!T31</f>
        <v>0</v>
      </c>
      <c r="U306" s="36">
        <f ca="1">'3. Liquidität'!U31</f>
        <v>0</v>
      </c>
      <c r="V306" s="36">
        <f ca="1">'3. Liquidität'!V31</f>
        <v>0</v>
      </c>
      <c r="W306" s="36">
        <f ca="1">'3. Liquidität'!W31</f>
        <v>0</v>
      </c>
      <c r="X306" s="36">
        <f ca="1">'3. Liquidität'!X31</f>
        <v>0</v>
      </c>
      <c r="Y306" s="36">
        <f ca="1">'3. Liquidität'!Y31</f>
        <v>0</v>
      </c>
      <c r="Z306" s="36">
        <f ca="1">'3. Liquidität'!Z31</f>
        <v>0</v>
      </c>
      <c r="AA306" s="36">
        <f ca="1">'3. Liquidität'!AA31</f>
        <v>0</v>
      </c>
      <c r="AB306" s="36">
        <f ca="1">'3. Liquidität'!AB31</f>
        <v>0</v>
      </c>
      <c r="AC306" s="36">
        <f ca="1">'3. Liquidität'!AC31</f>
        <v>0</v>
      </c>
      <c r="AD306" s="36">
        <f ca="1">'3. Liquidität'!AD31</f>
        <v>0</v>
      </c>
      <c r="AE306" s="36">
        <f ca="1">'3. Liquidität'!AE31</f>
        <v>0</v>
      </c>
      <c r="AF306" s="36">
        <f ca="1">'3. Liquidität'!AF31</f>
        <v>0</v>
      </c>
      <c r="AG306" s="36">
        <f ca="1">'3. Liquidität'!AG31</f>
        <v>0</v>
      </c>
      <c r="AH306" s="36">
        <f ca="1">'3. Liquidität'!AH31</f>
        <v>0</v>
      </c>
      <c r="AI306" s="36">
        <f ca="1">'3. Liquidität'!AI31</f>
        <v>0</v>
      </c>
      <c r="AJ306" s="36">
        <f ca="1">'3. Liquidität'!AJ31</f>
        <v>0</v>
      </c>
      <c r="AK306" s="36">
        <f ca="1">'3. Liquidität'!AK31</f>
        <v>0</v>
      </c>
      <c r="AL306" s="36">
        <f ca="1">'3. Liquidität'!AL31</f>
        <v>0</v>
      </c>
      <c r="AM306" s="36">
        <f ca="1">'3. Liquidität'!AM31</f>
        <v>0</v>
      </c>
      <c r="AN306" s="36">
        <f ca="1">'3. Liquidität'!AN31</f>
        <v>0</v>
      </c>
      <c r="AO306" s="36">
        <f ca="1">'3. Liquidität'!AO31</f>
        <v>0</v>
      </c>
    </row>
  </sheetData>
  <sheetProtection formatCells="0" formatColumns="0" formatRows="0" insertColumns="0" insertRows="0"/>
  <protectedRanges>
    <protectedRange sqref="A58:C58" name="Bereich1"/>
  </protectedRanges>
  <phoneticPr fontId="3" type="noConversion"/>
  <conditionalFormatting sqref="F254:AO265">
    <cfRule type="cellIs" dxfId="44" priority="12" stopIfTrue="1" operator="lessThan">
      <formula>0</formula>
    </cfRule>
  </conditionalFormatting>
  <conditionalFormatting sqref="F215:AO215 F220:AO220 F158:AO159 F161:AO161 F56:AO56 F118:AO119 F69:AO69 F36:AO36 F40:AO40 F44:AO44 F48:AO48 F52:AO52 F153:AO155 F124:AO125 F130:AO132 F136:AO138 F142:AO144 F148:AO150">
    <cfRule type="cellIs" dxfId="43" priority="13" stopIfTrue="1" operator="equal">
      <formula>0</formula>
    </cfRule>
  </conditionalFormatting>
  <conditionalFormatting sqref="F38:AO39 F116:AO116 F54:AO55 F81:AO81 F42:AO43 F46:AO47 F50:AO51 F112 F122:AO122 F128:AO128 F213:AO213 F67:AO67 F34:AO35">
    <cfRule type="cellIs" dxfId="42" priority="14" stopIfTrue="1" operator="equal">
      <formula>0</formula>
    </cfRule>
  </conditionalFormatting>
  <conditionalFormatting sqref="F151:AO152">
    <cfRule type="cellIs" dxfId="41" priority="10" stopIfTrue="1" operator="equal">
      <formula>0</formula>
    </cfRule>
  </conditionalFormatting>
  <conditionalFormatting sqref="F134:AO134">
    <cfRule type="cellIs" dxfId="40" priority="9" stopIfTrue="1" operator="equal">
      <formula>0</formula>
    </cfRule>
  </conditionalFormatting>
  <conditionalFormatting sqref="F140:AO140">
    <cfRule type="cellIs" dxfId="39" priority="8" stopIfTrue="1" operator="equal">
      <formula>0</formula>
    </cfRule>
  </conditionalFormatting>
  <conditionalFormatting sqref="F146:AO146">
    <cfRule type="cellIs" dxfId="38" priority="7" stopIfTrue="1" operator="equal">
      <formula>0</formula>
    </cfRule>
  </conditionalFormatting>
  <conditionalFormatting sqref="A274:B274 D274:IV274 A275:XFD278 A298:XFD300 A266:XFD273 A279:A282 AP279:IV282">
    <cfRule type="cellIs" dxfId="37" priority="6" stopIfTrue="1" operator="lessThan">
      <formula>0</formula>
    </cfRule>
  </conditionalFormatting>
  <conditionalFormatting sqref="D193">
    <cfRule type="cellIs" dxfId="36" priority="5" stopIfTrue="1" operator="equal">
      <formula>0</formula>
    </cfRule>
  </conditionalFormatting>
  <conditionalFormatting sqref="F205:AO207">
    <cfRule type="cellIs" dxfId="35" priority="4" stopIfTrue="1" operator="equal">
      <formula>0</formula>
    </cfRule>
  </conditionalFormatting>
  <conditionalFormatting sqref="A289:E289 AP289:IV289">
    <cfRule type="cellIs" dxfId="34" priority="3" stopIfTrue="1" operator="lessThan">
      <formula>0</formula>
    </cfRule>
  </conditionalFormatting>
  <conditionalFormatting sqref="A297:XFD297">
    <cfRule type="cellIs" dxfId="33" priority="2" stopIfTrue="1" operator="lessThan">
      <formula>0</formula>
    </cfRule>
  </conditionalFormatting>
  <conditionalFormatting sqref="F113">
    <cfRule type="cellIs" dxfId="32" priority="1" stopIfTrue="1" operator="equal">
      <formula>0</formula>
    </cfRule>
  </conditionalFormatting>
  <hyperlinks>
    <hyperlink ref="D195" r:id="rId1" xr:uid="{00000000-0004-0000-0200-000000000000}"/>
    <hyperlink ref="D174" r:id="rId2" xr:uid="{00000000-0004-0000-0200-000001000000}"/>
    <hyperlink ref="B286" location="'3. Liquidität'!A1" display="&gt;&gt; Hier geht es weiter" xr:uid="{00000000-0004-0000-0200-000002000000}"/>
  </hyperlinks>
  <pageMargins left="0.78740157480314965" right="0.78740157480314965" top="0.98425196850393704" bottom="0.98425196850393704" header="0.51181102362204722" footer="0.51181102362204722"/>
  <pageSetup paperSize="9" scale="47" fitToWidth="2" fitToHeight="2" orientation="landscape" r:id="rId3"/>
  <headerFooter alignWithMargins="0"/>
  <ignoredErrors>
    <ignoredError sqref="D9" unlockedFormula="1"/>
  </ignoredError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BH226"/>
  <sheetViews>
    <sheetView zoomScale="70" zoomScaleNormal="70" workbookViewId="0">
      <pane ySplit="10" topLeftCell="A11" activePane="bottomLeft" state="frozen"/>
      <selection pane="bottomLeft" activeCell="K14" sqref="K14"/>
    </sheetView>
  </sheetViews>
  <sheetFormatPr baseColWidth="10" defaultColWidth="11.44140625" defaultRowHeight="13.2" x14ac:dyDescent="0.25"/>
  <cols>
    <col min="1" max="2" width="1.77734375" style="3" customWidth="1"/>
    <col min="3" max="3" width="28.21875" style="3" customWidth="1"/>
    <col min="4" max="4" width="24.77734375" style="3" customWidth="1"/>
    <col min="5" max="5" width="17.44140625" style="3" customWidth="1"/>
    <col min="6" max="41" width="12.77734375" style="3" customWidth="1"/>
    <col min="42" max="42" width="11.77734375" style="3" customWidth="1"/>
    <col min="43" max="16384" width="11.44140625" style="3"/>
  </cols>
  <sheetData>
    <row r="1" spans="1:41" x14ac:dyDescent="0.25">
      <c r="A1" s="2"/>
      <c r="B1" s="2"/>
      <c r="C1" s="2"/>
      <c r="D1" s="2"/>
      <c r="E1" s="2"/>
      <c r="F1" s="2"/>
      <c r="G1" s="2"/>
      <c r="H1" s="2"/>
      <c r="I1" s="2"/>
    </row>
    <row r="2" spans="1:41" ht="20.399999999999999" x14ac:dyDescent="0.35">
      <c r="A2" s="2"/>
      <c r="B2" s="132" t="s">
        <v>45</v>
      </c>
      <c r="C2" s="1"/>
      <c r="D2" s="2"/>
      <c r="E2" s="2"/>
      <c r="F2" s="2"/>
      <c r="G2" s="2"/>
      <c r="H2" s="2"/>
      <c r="I2" s="2"/>
    </row>
    <row r="3" spans="1:41" x14ac:dyDescent="0.25">
      <c r="A3" s="2"/>
      <c r="B3" s="2"/>
      <c r="C3" s="2"/>
      <c r="D3" s="2"/>
      <c r="E3" s="2"/>
      <c r="F3" s="2"/>
      <c r="G3" s="2"/>
      <c r="H3" s="2"/>
      <c r="I3" s="2"/>
    </row>
    <row r="4" spans="1:41" x14ac:dyDescent="0.25">
      <c r="F4" s="28"/>
      <c r="G4" s="28"/>
      <c r="H4" s="28"/>
      <c r="I4" s="28"/>
      <c r="J4" s="28"/>
      <c r="K4" s="28"/>
      <c r="L4" s="28"/>
    </row>
    <row r="5" spans="1:41" x14ac:dyDescent="0.25">
      <c r="A5" s="2"/>
      <c r="B5" s="4" t="s">
        <v>0</v>
      </c>
      <c r="C5" s="4"/>
      <c r="D5" s="4"/>
      <c r="E5" s="141"/>
      <c r="F5" s="28"/>
      <c r="G5" s="29"/>
      <c r="H5" s="29"/>
      <c r="I5" s="29"/>
      <c r="J5" s="28"/>
      <c r="K5" s="28"/>
      <c r="L5" s="28"/>
    </row>
    <row r="6" spans="1:41" x14ac:dyDescent="0.25">
      <c r="F6" s="28"/>
      <c r="G6" s="28"/>
      <c r="H6" s="28"/>
      <c r="I6" s="28"/>
      <c r="J6" s="28"/>
      <c r="K6" s="28"/>
      <c r="L6" s="28"/>
    </row>
    <row r="7" spans="1:41" x14ac:dyDescent="0.25">
      <c r="D7" s="42"/>
      <c r="E7" s="42"/>
      <c r="F7" s="30"/>
      <c r="G7" s="28"/>
      <c r="H7" s="45"/>
      <c r="J7" s="28"/>
      <c r="K7" s="28"/>
      <c r="L7" s="28"/>
    </row>
    <row r="8" spans="1:41" x14ac:dyDescent="0.25">
      <c r="D8" s="42"/>
      <c r="E8" s="42"/>
      <c r="F8" s="30"/>
      <c r="G8" s="28"/>
      <c r="H8" s="45"/>
      <c r="J8" s="28"/>
      <c r="K8" s="28"/>
      <c r="L8" s="28"/>
    </row>
    <row r="9" spans="1:41" s="6" customFormat="1" x14ac:dyDescent="0.25">
      <c r="B9" s="339"/>
      <c r="C9" s="145"/>
      <c r="D9" s="253"/>
      <c r="E9" s="254"/>
      <c r="F9" s="256">
        <f ca="1">F21</f>
        <v>43525</v>
      </c>
      <c r="G9" s="256">
        <f t="shared" ref="G9:AO9" ca="1" si="0">G21</f>
        <v>43556</v>
      </c>
      <c r="H9" s="256">
        <f t="shared" ca="1" si="0"/>
        <v>43586</v>
      </c>
      <c r="I9" s="256">
        <f t="shared" ca="1" si="0"/>
        <v>43617</v>
      </c>
      <c r="J9" s="256">
        <f t="shared" ca="1" si="0"/>
        <v>43647</v>
      </c>
      <c r="K9" s="256">
        <f t="shared" ca="1" si="0"/>
        <v>43678</v>
      </c>
      <c r="L9" s="256">
        <f t="shared" ca="1" si="0"/>
        <v>43709</v>
      </c>
      <c r="M9" s="256">
        <f t="shared" ca="1" si="0"/>
        <v>43739</v>
      </c>
      <c r="N9" s="256">
        <f t="shared" ca="1" si="0"/>
        <v>43770</v>
      </c>
      <c r="O9" s="256">
        <f t="shared" ca="1" si="0"/>
        <v>43800</v>
      </c>
      <c r="P9" s="256">
        <f t="shared" ca="1" si="0"/>
        <v>43831</v>
      </c>
      <c r="Q9" s="256">
        <f t="shared" ca="1" si="0"/>
        <v>43862</v>
      </c>
      <c r="R9" s="256">
        <f t="shared" ca="1" si="0"/>
        <v>43891</v>
      </c>
      <c r="S9" s="256">
        <f t="shared" ca="1" si="0"/>
        <v>43922</v>
      </c>
      <c r="T9" s="256">
        <f t="shared" ca="1" si="0"/>
        <v>43952</v>
      </c>
      <c r="U9" s="256">
        <f t="shared" ca="1" si="0"/>
        <v>43983</v>
      </c>
      <c r="V9" s="256">
        <f t="shared" ca="1" si="0"/>
        <v>44013</v>
      </c>
      <c r="W9" s="256">
        <f t="shared" ca="1" si="0"/>
        <v>44044</v>
      </c>
      <c r="X9" s="256">
        <f t="shared" ca="1" si="0"/>
        <v>44075</v>
      </c>
      <c r="Y9" s="256">
        <f t="shared" ca="1" si="0"/>
        <v>44105</v>
      </c>
      <c r="Z9" s="256">
        <f t="shared" ca="1" si="0"/>
        <v>44136</v>
      </c>
      <c r="AA9" s="256">
        <f t="shared" ca="1" si="0"/>
        <v>44166</v>
      </c>
      <c r="AB9" s="256">
        <f t="shared" ca="1" si="0"/>
        <v>44197</v>
      </c>
      <c r="AC9" s="256">
        <f t="shared" ca="1" si="0"/>
        <v>44228</v>
      </c>
      <c r="AD9" s="256">
        <f t="shared" ca="1" si="0"/>
        <v>44256</v>
      </c>
      <c r="AE9" s="256">
        <f t="shared" ca="1" si="0"/>
        <v>44287</v>
      </c>
      <c r="AF9" s="256">
        <f t="shared" ca="1" si="0"/>
        <v>44317</v>
      </c>
      <c r="AG9" s="256">
        <f t="shared" ca="1" si="0"/>
        <v>44348</v>
      </c>
      <c r="AH9" s="256">
        <f t="shared" ca="1" si="0"/>
        <v>44378</v>
      </c>
      <c r="AI9" s="256">
        <f t="shared" ca="1" si="0"/>
        <v>44409</v>
      </c>
      <c r="AJ9" s="256">
        <f t="shared" ca="1" si="0"/>
        <v>44440</v>
      </c>
      <c r="AK9" s="256">
        <f t="shared" ca="1" si="0"/>
        <v>44470</v>
      </c>
      <c r="AL9" s="256">
        <f t="shared" ca="1" si="0"/>
        <v>44501</v>
      </c>
      <c r="AM9" s="256">
        <f t="shared" ca="1" si="0"/>
        <v>44531</v>
      </c>
      <c r="AN9" s="256">
        <f t="shared" ca="1" si="0"/>
        <v>44562</v>
      </c>
      <c r="AO9" s="256">
        <f t="shared" ca="1" si="0"/>
        <v>44593</v>
      </c>
    </row>
    <row r="10" spans="1:41" ht="3.75" customHeight="1" x14ac:dyDescent="0.25">
      <c r="D10" s="42"/>
      <c r="E10" s="42"/>
      <c r="F10" s="30"/>
      <c r="G10" s="28"/>
      <c r="H10" s="45"/>
      <c r="J10" s="28"/>
      <c r="K10" s="28"/>
      <c r="L10" s="28"/>
    </row>
    <row r="11" spans="1:41" x14ac:dyDescent="0.25">
      <c r="D11" s="42"/>
      <c r="E11" s="42"/>
      <c r="F11" s="30"/>
      <c r="G11" s="28"/>
      <c r="H11" s="45"/>
      <c r="J11" s="28"/>
      <c r="K11" s="28"/>
      <c r="L11" s="28"/>
    </row>
    <row r="12" spans="1:41" x14ac:dyDescent="0.25">
      <c r="D12" s="42"/>
      <c r="E12" s="42"/>
      <c r="F12" s="30"/>
      <c r="G12" s="28"/>
      <c r="H12" s="45"/>
      <c r="J12" s="28"/>
      <c r="K12" s="28"/>
      <c r="L12" s="28"/>
    </row>
    <row r="13" spans="1:41" x14ac:dyDescent="0.25">
      <c r="D13" s="42"/>
      <c r="E13" s="42"/>
      <c r="F13" s="30"/>
      <c r="G13" s="28"/>
      <c r="H13" s="45"/>
      <c r="J13" s="28"/>
      <c r="K13" s="28"/>
      <c r="L13" s="28"/>
    </row>
    <row r="14" spans="1:41" x14ac:dyDescent="0.25">
      <c r="B14" s="3" t="s">
        <v>79</v>
      </c>
      <c r="C14" s="5"/>
      <c r="G14" s="28"/>
      <c r="K14" s="110">
        <v>1</v>
      </c>
      <c r="L14" s="3" t="s">
        <v>134</v>
      </c>
      <c r="R14" s="94"/>
    </row>
    <row r="15" spans="1:41" x14ac:dyDescent="0.25">
      <c r="B15" s="3" t="s">
        <v>85</v>
      </c>
      <c r="C15" s="5"/>
      <c r="D15" s="55"/>
      <c r="E15" s="55"/>
      <c r="F15" s="14"/>
      <c r="G15" s="28"/>
      <c r="K15" s="110">
        <v>0</v>
      </c>
      <c r="L15" s="3" t="s">
        <v>134</v>
      </c>
      <c r="M15" s="94"/>
    </row>
    <row r="16" spans="1:41" x14ac:dyDescent="0.25">
      <c r="G16" s="14"/>
    </row>
    <row r="17" spans="2:60" x14ac:dyDescent="0.25">
      <c r="G17" s="14"/>
    </row>
    <row r="18" spans="2:60" x14ac:dyDescent="0.25">
      <c r="G18" s="14"/>
    </row>
    <row r="19" spans="2:60" x14ac:dyDescent="0.25">
      <c r="G19" s="14"/>
    </row>
    <row r="20" spans="2:60" x14ac:dyDescent="0.25">
      <c r="B20" s="5"/>
      <c r="C20" s="5"/>
    </row>
    <row r="21" spans="2:60" ht="17.399999999999999" x14ac:dyDescent="0.3">
      <c r="B21" s="5"/>
      <c r="C21" s="393" t="s">
        <v>344</v>
      </c>
      <c r="D21" s="380"/>
      <c r="E21" s="380"/>
      <c r="F21" s="385">
        <f ca="1">'2. GuV'!F30</f>
        <v>43525</v>
      </c>
      <c r="G21" s="385">
        <f ca="1">'2. GuV'!G30</f>
        <v>43556</v>
      </c>
      <c r="H21" s="385">
        <f ca="1">'2. GuV'!H30</f>
        <v>43586</v>
      </c>
      <c r="I21" s="385">
        <f ca="1">'2. GuV'!I30</f>
        <v>43617</v>
      </c>
      <c r="J21" s="385">
        <f ca="1">'2. GuV'!J30</f>
        <v>43647</v>
      </c>
      <c r="K21" s="385">
        <f ca="1">'2. GuV'!K30</f>
        <v>43678</v>
      </c>
      <c r="L21" s="385">
        <f ca="1">'2. GuV'!L30</f>
        <v>43709</v>
      </c>
      <c r="M21" s="385">
        <f ca="1">'2. GuV'!M30</f>
        <v>43739</v>
      </c>
      <c r="N21" s="385">
        <f ca="1">'2. GuV'!N30</f>
        <v>43770</v>
      </c>
      <c r="O21" s="385">
        <f ca="1">'2. GuV'!O30</f>
        <v>43800</v>
      </c>
      <c r="P21" s="385">
        <f ca="1">'2. GuV'!P30</f>
        <v>43831</v>
      </c>
      <c r="Q21" s="385">
        <f ca="1">'2. GuV'!Q30</f>
        <v>43862</v>
      </c>
      <c r="R21" s="385">
        <f ca="1">'2. GuV'!R30</f>
        <v>43891</v>
      </c>
      <c r="S21" s="385">
        <f ca="1">'2. GuV'!S30</f>
        <v>43922</v>
      </c>
      <c r="T21" s="385">
        <f ca="1">'2. GuV'!T30</f>
        <v>43952</v>
      </c>
      <c r="U21" s="385">
        <f ca="1">'2. GuV'!U30</f>
        <v>43983</v>
      </c>
      <c r="V21" s="385">
        <f ca="1">'2. GuV'!V30</f>
        <v>44013</v>
      </c>
      <c r="W21" s="385">
        <f ca="1">'2. GuV'!W30</f>
        <v>44044</v>
      </c>
      <c r="X21" s="385">
        <f ca="1">'2. GuV'!X30</f>
        <v>44075</v>
      </c>
      <c r="Y21" s="385">
        <f ca="1">'2. GuV'!Y30</f>
        <v>44105</v>
      </c>
      <c r="Z21" s="385">
        <f ca="1">'2. GuV'!Z30</f>
        <v>44136</v>
      </c>
      <c r="AA21" s="385">
        <f ca="1">'2. GuV'!AA30</f>
        <v>44166</v>
      </c>
      <c r="AB21" s="385">
        <f ca="1">'2. GuV'!AB30</f>
        <v>44197</v>
      </c>
      <c r="AC21" s="385">
        <f ca="1">'2. GuV'!AC30</f>
        <v>44228</v>
      </c>
      <c r="AD21" s="385">
        <f ca="1">'2. GuV'!AD30</f>
        <v>44256</v>
      </c>
      <c r="AE21" s="385">
        <f ca="1">'2. GuV'!AE30</f>
        <v>44287</v>
      </c>
      <c r="AF21" s="385">
        <f ca="1">'2. GuV'!AF30</f>
        <v>44317</v>
      </c>
      <c r="AG21" s="385">
        <f ca="1">'2. GuV'!AG30</f>
        <v>44348</v>
      </c>
      <c r="AH21" s="385">
        <f ca="1">'2. GuV'!AH30</f>
        <v>44378</v>
      </c>
      <c r="AI21" s="385">
        <f ca="1">'2. GuV'!AI30</f>
        <v>44409</v>
      </c>
      <c r="AJ21" s="385">
        <f ca="1">'2. GuV'!AJ30</f>
        <v>44440</v>
      </c>
      <c r="AK21" s="385">
        <f ca="1">'2. GuV'!AK30</f>
        <v>44470</v>
      </c>
      <c r="AL21" s="385">
        <f ca="1">'2. GuV'!AL30</f>
        <v>44501</v>
      </c>
      <c r="AM21" s="385">
        <f ca="1">'2. GuV'!AM30</f>
        <v>44531</v>
      </c>
      <c r="AN21" s="385">
        <f ca="1">'2. GuV'!AN30</f>
        <v>44562</v>
      </c>
      <c r="AO21" s="385">
        <f ca="1">'2. GuV'!AO30</f>
        <v>44593</v>
      </c>
      <c r="AP21" s="56"/>
      <c r="AQ21" s="56"/>
      <c r="AR21" s="56"/>
      <c r="AS21" s="56"/>
      <c r="AT21" s="56"/>
      <c r="AU21" s="56"/>
      <c r="AV21" s="56"/>
    </row>
    <row r="22" spans="2:60" ht="4.5" customHeight="1" x14ac:dyDescent="0.25">
      <c r="B22" s="5"/>
      <c r="C22" s="5"/>
    </row>
    <row r="23" spans="2:60" x14ac:dyDescent="0.25">
      <c r="B23" s="5"/>
      <c r="C23" s="5"/>
    </row>
    <row r="24" spans="2:60" x14ac:dyDescent="0.25">
      <c r="B24" s="5"/>
      <c r="C24" s="257" t="s">
        <v>162</v>
      </c>
    </row>
    <row r="25" spans="2:60" ht="3.75" customHeight="1" thickBot="1" x14ac:dyDescent="0.3">
      <c r="B25" s="5"/>
      <c r="C25" s="5"/>
    </row>
    <row r="26" spans="2:60" ht="13.8" thickBot="1" x14ac:dyDescent="0.3">
      <c r="B26" s="5"/>
      <c r="C26" s="6" t="s">
        <v>135</v>
      </c>
      <c r="D26" s="158"/>
      <c r="E26" s="46"/>
      <c r="F26" s="277"/>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2"/>
      <c r="AQ26" s="12"/>
      <c r="AR26" s="12"/>
      <c r="AS26" s="12"/>
      <c r="AT26" s="12"/>
      <c r="AU26" s="12"/>
      <c r="AV26" s="12"/>
      <c r="AW26" s="12"/>
      <c r="AX26" s="12"/>
      <c r="AY26" s="12"/>
      <c r="AZ26" s="12"/>
      <c r="BA26" s="12"/>
      <c r="BB26" s="12"/>
      <c r="BC26" s="12"/>
      <c r="BD26" s="12"/>
      <c r="BE26" s="12"/>
      <c r="BF26" s="12"/>
      <c r="BG26" s="12"/>
      <c r="BH26" s="12"/>
    </row>
    <row r="27" spans="2:60" x14ac:dyDescent="0.25">
      <c r="B27" s="5"/>
      <c r="C27" s="6" t="s">
        <v>163</v>
      </c>
      <c r="D27" s="158"/>
      <c r="E27" s="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2"/>
      <c r="AQ27" s="12"/>
      <c r="AR27" s="12"/>
      <c r="AS27" s="12"/>
      <c r="AT27" s="12"/>
      <c r="AU27" s="12"/>
      <c r="AV27" s="12"/>
      <c r="AW27" s="12"/>
      <c r="AX27" s="12"/>
      <c r="AY27" s="12"/>
      <c r="AZ27" s="12"/>
      <c r="BA27" s="12"/>
      <c r="BB27" s="12"/>
      <c r="BC27" s="12"/>
      <c r="BD27" s="12"/>
      <c r="BE27" s="12"/>
      <c r="BF27" s="12"/>
      <c r="BG27" s="12"/>
      <c r="BH27" s="12"/>
    </row>
    <row r="28" spans="2:60" ht="2.25" customHeight="1" x14ac:dyDescent="0.25">
      <c r="B28" s="5"/>
      <c r="D28" s="46"/>
      <c r="E28" s="46"/>
      <c r="F28" s="8"/>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row>
    <row r="29" spans="2:60" x14ac:dyDescent="0.25">
      <c r="B29" s="5"/>
      <c r="C29" s="6" t="s">
        <v>164</v>
      </c>
      <c r="F29" s="12">
        <f>IF($K$14=0,'2. GuV'!F256,0)</f>
        <v>0</v>
      </c>
      <c r="G29" s="12">
        <f>IF($K$14=0,'2. GuV'!G256,IF('3. Liquidität'!$K$14=1,'2. GuV'!F256,0))</f>
        <v>0</v>
      </c>
      <c r="H29" s="12">
        <f>IF($K$14=0,'2. GuV'!H256,IF('3. Liquidität'!$K$14=1,'2. GuV'!G256,'2. GuV'!F256))</f>
        <v>0</v>
      </c>
      <c r="I29" s="12">
        <f>IF($K$14=0,'2. GuV'!I256,IF('3. Liquidität'!$K$14=1,'2. GuV'!H256,'2. GuV'!G256))</f>
        <v>0</v>
      </c>
      <c r="J29" s="12">
        <f>IF($K$14=0,'2. GuV'!J256,IF('3. Liquidität'!$K$14=1,'2. GuV'!I256,'2. GuV'!H256))</f>
        <v>0</v>
      </c>
      <c r="K29" s="12">
        <f>IF($K$14=0,'2. GuV'!K256,IF('3. Liquidität'!$K$14=1,'2. GuV'!J256,'2. GuV'!I256))</f>
        <v>0</v>
      </c>
      <c r="L29" s="12">
        <f>IF($K$14=0,'2. GuV'!L256,IF('3. Liquidität'!$K$14=1,'2. GuV'!K256,'2. GuV'!J256))</f>
        <v>0</v>
      </c>
      <c r="M29" s="12">
        <f>IF($K$14=0,'2. GuV'!M256,IF('3. Liquidität'!$K$14=1,'2. GuV'!L256,'2. GuV'!K256))</f>
        <v>0</v>
      </c>
      <c r="N29" s="12">
        <f>IF($K$14=0,'2. GuV'!N256,IF('3. Liquidität'!$K$14=1,'2. GuV'!M256,'2. GuV'!L256))</f>
        <v>0</v>
      </c>
      <c r="O29" s="12">
        <f>IF($K$14=0,'2. GuV'!O256,IF('3. Liquidität'!$K$14=1,'2. GuV'!N256,'2. GuV'!M256))</f>
        <v>0</v>
      </c>
      <c r="P29" s="12">
        <f>IF($K$14=0,'2. GuV'!P256,IF('3. Liquidität'!$K$14=1,'2. GuV'!O256,'2. GuV'!N256))</f>
        <v>0</v>
      </c>
      <c r="Q29" s="12">
        <f>IF($K$14=0,'2. GuV'!Q256,IF('3. Liquidität'!$K$14=1,'2. GuV'!P256,'2. GuV'!O256))</f>
        <v>0</v>
      </c>
      <c r="R29" s="12">
        <f>IF($K$14=0,'2. GuV'!R256,IF('3. Liquidität'!$K$14=1,'2. GuV'!Q256,'2. GuV'!P256))</f>
        <v>0</v>
      </c>
      <c r="S29" s="12">
        <f>IF($K$14=0,'2. GuV'!S256,IF('3. Liquidität'!$K$14=1,'2. GuV'!R256,'2. GuV'!Q256))</f>
        <v>0</v>
      </c>
      <c r="T29" s="12">
        <f>IF($K$14=0,'2. GuV'!T256,IF('3. Liquidität'!$K$14=1,'2. GuV'!S256,'2. GuV'!R256))</f>
        <v>0</v>
      </c>
      <c r="U29" s="12">
        <f>IF($K$14=0,'2. GuV'!U256,IF('3. Liquidität'!$K$14=1,'2. GuV'!T256,'2. GuV'!S256))</f>
        <v>0</v>
      </c>
      <c r="V29" s="12">
        <f>IF($K$14=0,'2. GuV'!V256,IF('3. Liquidität'!$K$14=1,'2. GuV'!U256,'2. GuV'!T256))</f>
        <v>0</v>
      </c>
      <c r="W29" s="12">
        <f>IF($K$14=0,'2. GuV'!W256,IF('3. Liquidität'!$K$14=1,'2. GuV'!V256,'2. GuV'!U256))</f>
        <v>0</v>
      </c>
      <c r="X29" s="12">
        <f>IF($K$14=0,'2. GuV'!X256,IF('3. Liquidität'!$K$14=1,'2. GuV'!W256,'2. GuV'!V256))</f>
        <v>0</v>
      </c>
      <c r="Y29" s="12">
        <f>IF($K$14=0,'2. GuV'!Y256,IF('3. Liquidität'!$K$14=1,'2. GuV'!X256,'2. GuV'!W256))</f>
        <v>0</v>
      </c>
      <c r="Z29" s="12">
        <f>IF($K$14=0,'2. GuV'!Z256,IF('3. Liquidität'!$K$14=1,'2. GuV'!Y256,'2. GuV'!X256))</f>
        <v>0</v>
      </c>
      <c r="AA29" s="12">
        <f>IF($K$14=0,'2. GuV'!AA256,IF('3. Liquidität'!$K$14=1,'2. GuV'!Z256,'2. GuV'!Y256))</f>
        <v>0</v>
      </c>
      <c r="AB29" s="12">
        <f>IF($K$14=0,'2. GuV'!AB256,IF('3. Liquidität'!$K$14=1,'2. GuV'!AA256,'2. GuV'!Z256))</f>
        <v>0</v>
      </c>
      <c r="AC29" s="12">
        <f>IF($K$14=0,'2. GuV'!AC256,IF('3. Liquidität'!$K$14=1,'2. GuV'!AB256,'2. GuV'!AA256))</f>
        <v>0</v>
      </c>
      <c r="AD29" s="12">
        <f>IF($K$14=0,'2. GuV'!AD256,IF('3. Liquidität'!$K$14=1,'2. GuV'!AC256,'2. GuV'!AB256))</f>
        <v>0</v>
      </c>
      <c r="AE29" s="12">
        <f>IF($K$14=0,'2. GuV'!AE256,IF('3. Liquidität'!$K$14=1,'2. GuV'!AD256,'2. GuV'!AC256))</f>
        <v>0</v>
      </c>
      <c r="AF29" s="12">
        <f>IF($K$14=0,'2. GuV'!AF256,IF('3. Liquidität'!$K$14=1,'2. GuV'!AE256,'2. GuV'!AD256))</f>
        <v>0</v>
      </c>
      <c r="AG29" s="12">
        <f>IF($K$14=0,'2. GuV'!AG256,IF('3. Liquidität'!$K$14=1,'2. GuV'!AF256,'2. GuV'!AE256))</f>
        <v>0</v>
      </c>
      <c r="AH29" s="12">
        <f>IF($K$14=0,'2. GuV'!AH256,IF('3. Liquidität'!$K$14=1,'2. GuV'!AG256,'2. GuV'!AF256))</f>
        <v>0</v>
      </c>
      <c r="AI29" s="12">
        <f>IF($K$14=0,'2. GuV'!AI256,IF('3. Liquidität'!$K$14=1,'2. GuV'!AH256,'2. GuV'!AG256))</f>
        <v>0</v>
      </c>
      <c r="AJ29" s="12">
        <f>IF($K$14=0,'2. GuV'!AJ256,IF('3. Liquidität'!$K$14=1,'2. GuV'!AI256,'2. GuV'!AH256))</f>
        <v>0</v>
      </c>
      <c r="AK29" s="12">
        <f>IF($K$14=0,'2. GuV'!AK256,IF('3. Liquidität'!$K$14=1,'2. GuV'!AJ256,'2. GuV'!AI256))</f>
        <v>0</v>
      </c>
      <c r="AL29" s="12">
        <f>IF($K$14=0,'2. GuV'!AL256,IF('3. Liquidität'!$K$14=1,'2. GuV'!AK256,'2. GuV'!AJ256))</f>
        <v>0</v>
      </c>
      <c r="AM29" s="12">
        <f>IF($K$14=0,'2. GuV'!AM256,IF('3. Liquidität'!$K$14=1,'2. GuV'!AL256,'2. GuV'!AK256))</f>
        <v>0</v>
      </c>
      <c r="AN29" s="12">
        <f>IF($K$14=0,'2. GuV'!AN256,IF('3. Liquidität'!$K$14=1,'2. GuV'!AM256,'2. GuV'!AL256))</f>
        <v>0</v>
      </c>
      <c r="AO29" s="12">
        <f>IF($K$14=0,'2. GuV'!AO256,IF('3. Liquidität'!$K$14=1,'2. GuV'!AN256,'2. GuV'!AM256))</f>
        <v>0</v>
      </c>
      <c r="AP29" s="12"/>
      <c r="AQ29" s="12"/>
      <c r="AR29" s="12"/>
      <c r="AS29" s="12"/>
      <c r="AT29" s="12"/>
      <c r="AU29" s="12"/>
      <c r="AV29" s="12"/>
      <c r="AW29" s="12"/>
      <c r="AX29" s="12"/>
      <c r="AY29" s="12"/>
      <c r="AZ29" s="12"/>
      <c r="BA29" s="12"/>
      <c r="BB29" s="12"/>
      <c r="BC29" s="12"/>
      <c r="BD29" s="12"/>
      <c r="BE29" s="12"/>
      <c r="BF29" s="12"/>
      <c r="BG29" s="12"/>
      <c r="BH29" s="12"/>
    </row>
    <row r="30" spans="2:60" s="145" customFormat="1" x14ac:dyDescent="0.25">
      <c r="B30" s="160"/>
      <c r="C30" s="145" t="s">
        <v>251</v>
      </c>
      <c r="F30" s="149"/>
      <c r="G30" s="149"/>
      <c r="H30" s="149">
        <f>'1. Investitionen'!H75-'1. Investitionen'!H36</f>
        <v>0</v>
      </c>
      <c r="I30" s="149">
        <f>F73*0.19</f>
        <v>0</v>
      </c>
      <c r="J30" s="149">
        <f t="shared" ref="J30:AO30" si="1">G73*0.19</f>
        <v>0</v>
      </c>
      <c r="K30" s="149">
        <f t="shared" si="1"/>
        <v>0</v>
      </c>
      <c r="L30" s="149">
        <f t="shared" si="1"/>
        <v>0</v>
      </c>
      <c r="M30" s="149">
        <f t="shared" si="1"/>
        <v>0</v>
      </c>
      <c r="N30" s="149">
        <f t="shared" si="1"/>
        <v>0</v>
      </c>
      <c r="O30" s="149">
        <f t="shared" si="1"/>
        <v>0</v>
      </c>
      <c r="P30" s="149">
        <f t="shared" si="1"/>
        <v>0</v>
      </c>
      <c r="Q30" s="149">
        <f t="shared" si="1"/>
        <v>0</v>
      </c>
      <c r="R30" s="149">
        <f t="shared" si="1"/>
        <v>0</v>
      </c>
      <c r="S30" s="149">
        <f t="shared" si="1"/>
        <v>0</v>
      </c>
      <c r="T30" s="149">
        <f t="shared" si="1"/>
        <v>0</v>
      </c>
      <c r="U30" s="149">
        <f t="shared" si="1"/>
        <v>0</v>
      </c>
      <c r="V30" s="149">
        <f t="shared" si="1"/>
        <v>0</v>
      </c>
      <c r="W30" s="149">
        <f t="shared" si="1"/>
        <v>0</v>
      </c>
      <c r="X30" s="149">
        <f t="shared" si="1"/>
        <v>0</v>
      </c>
      <c r="Y30" s="149">
        <f t="shared" si="1"/>
        <v>0</v>
      </c>
      <c r="Z30" s="149">
        <f t="shared" si="1"/>
        <v>0</v>
      </c>
      <c r="AA30" s="149">
        <f t="shared" si="1"/>
        <v>0</v>
      </c>
      <c r="AB30" s="149">
        <f t="shared" si="1"/>
        <v>0</v>
      </c>
      <c r="AC30" s="149">
        <f t="shared" si="1"/>
        <v>0</v>
      </c>
      <c r="AD30" s="149">
        <f t="shared" si="1"/>
        <v>0</v>
      </c>
      <c r="AE30" s="149">
        <f t="shared" si="1"/>
        <v>0</v>
      </c>
      <c r="AF30" s="149">
        <f t="shared" si="1"/>
        <v>0</v>
      </c>
      <c r="AG30" s="149">
        <f t="shared" si="1"/>
        <v>0</v>
      </c>
      <c r="AH30" s="149">
        <f t="shared" si="1"/>
        <v>0</v>
      </c>
      <c r="AI30" s="149">
        <f t="shared" si="1"/>
        <v>0</v>
      </c>
      <c r="AJ30" s="149">
        <f t="shared" si="1"/>
        <v>0</v>
      </c>
      <c r="AK30" s="149">
        <f t="shared" si="1"/>
        <v>0</v>
      </c>
      <c r="AL30" s="149">
        <f t="shared" si="1"/>
        <v>0</v>
      </c>
      <c r="AM30" s="149">
        <f t="shared" si="1"/>
        <v>0</v>
      </c>
      <c r="AN30" s="149">
        <f t="shared" si="1"/>
        <v>0</v>
      </c>
      <c r="AO30" s="149">
        <f t="shared" si="1"/>
        <v>0</v>
      </c>
      <c r="AP30" s="149"/>
      <c r="AQ30" s="149"/>
      <c r="AR30" s="149"/>
      <c r="AS30" s="149"/>
      <c r="AT30" s="149"/>
      <c r="AU30" s="149"/>
      <c r="AV30" s="149"/>
      <c r="AW30" s="149"/>
      <c r="AX30" s="149"/>
      <c r="AY30" s="149"/>
      <c r="AZ30" s="149"/>
      <c r="BA30" s="149"/>
      <c r="BB30" s="149"/>
      <c r="BC30" s="149"/>
      <c r="BD30" s="149"/>
      <c r="BE30" s="149"/>
      <c r="BF30" s="149"/>
      <c r="BG30" s="149"/>
      <c r="BH30" s="149"/>
    </row>
    <row r="31" spans="2:60" s="145" customFormat="1" x14ac:dyDescent="0.25">
      <c r="B31" s="160"/>
      <c r="C31" s="145" t="s">
        <v>321</v>
      </c>
      <c r="F31" s="320"/>
      <c r="G31" s="320"/>
      <c r="H31" s="149">
        <f ca="1">'2. GuV'!F198-'2. GuV'!F197</f>
        <v>0</v>
      </c>
      <c r="I31" s="149">
        <f ca="1">'2. GuV'!G198-'2. GuV'!G197</f>
        <v>0</v>
      </c>
      <c r="J31" s="149">
        <f ca="1">'2. GuV'!H198-'2. GuV'!H197</f>
        <v>0</v>
      </c>
      <c r="K31" s="149">
        <f ca="1">'2. GuV'!I198-'2. GuV'!I197</f>
        <v>0</v>
      </c>
      <c r="L31" s="149">
        <f ca="1">'2. GuV'!J198-'2. GuV'!J197</f>
        <v>0</v>
      </c>
      <c r="M31" s="149">
        <f ca="1">'2. GuV'!K198-'2. GuV'!K197</f>
        <v>0</v>
      </c>
      <c r="N31" s="149">
        <f ca="1">'2. GuV'!L198-'2. GuV'!L197</f>
        <v>0</v>
      </c>
      <c r="O31" s="149">
        <f ca="1">'2. GuV'!M198-'2. GuV'!M197</f>
        <v>0</v>
      </c>
      <c r="P31" s="149">
        <f ca="1">'2. GuV'!N198-'2. GuV'!N197</f>
        <v>0</v>
      </c>
      <c r="Q31" s="149">
        <f ca="1">'2. GuV'!O198-'2. GuV'!O197</f>
        <v>0</v>
      </c>
      <c r="R31" s="149">
        <f ca="1">'2. GuV'!P198-'2. GuV'!P197</f>
        <v>0</v>
      </c>
      <c r="S31" s="149">
        <f ca="1">'2. GuV'!Q198-'2. GuV'!Q197</f>
        <v>0</v>
      </c>
      <c r="T31" s="149">
        <f ca="1">'2. GuV'!R198-'2. GuV'!R197</f>
        <v>0</v>
      </c>
      <c r="U31" s="149">
        <f ca="1">'2. GuV'!S198-'2. GuV'!S197</f>
        <v>0</v>
      </c>
      <c r="V31" s="149">
        <f ca="1">'2. GuV'!T198-'2. GuV'!T197</f>
        <v>0</v>
      </c>
      <c r="W31" s="149">
        <f ca="1">'2. GuV'!U198-'2. GuV'!U197</f>
        <v>0</v>
      </c>
      <c r="X31" s="149">
        <f ca="1">'2. GuV'!V198-'2. GuV'!V197</f>
        <v>0</v>
      </c>
      <c r="Y31" s="149">
        <f ca="1">'2. GuV'!W198-'2. GuV'!W197</f>
        <v>0</v>
      </c>
      <c r="Z31" s="149">
        <f ca="1">'2. GuV'!X198-'2. GuV'!X197</f>
        <v>0</v>
      </c>
      <c r="AA31" s="149">
        <f ca="1">'2. GuV'!Y198-'2. GuV'!Y197</f>
        <v>0</v>
      </c>
      <c r="AB31" s="149">
        <f ca="1">'2. GuV'!Z198-'2. GuV'!Z197</f>
        <v>0</v>
      </c>
      <c r="AC31" s="149">
        <f ca="1">'2. GuV'!AA198-'2. GuV'!AA197</f>
        <v>0</v>
      </c>
      <c r="AD31" s="149">
        <f ca="1">'2. GuV'!AB198-'2. GuV'!AB197</f>
        <v>0</v>
      </c>
      <c r="AE31" s="149">
        <f ca="1">'2. GuV'!AC198-'2. GuV'!AC197</f>
        <v>0</v>
      </c>
      <c r="AF31" s="149">
        <f ca="1">'2. GuV'!AD198-'2. GuV'!AD197</f>
        <v>0</v>
      </c>
      <c r="AG31" s="149">
        <f ca="1">'2. GuV'!AE198-'2. GuV'!AE197</f>
        <v>0</v>
      </c>
      <c r="AH31" s="149">
        <f ca="1">'2. GuV'!AF198-'2. GuV'!AF197</f>
        <v>0</v>
      </c>
      <c r="AI31" s="149">
        <f ca="1">'2. GuV'!AG198-'2. GuV'!AG197</f>
        <v>0</v>
      </c>
      <c r="AJ31" s="149">
        <f ca="1">'2. GuV'!AH198-'2. GuV'!AH197</f>
        <v>0</v>
      </c>
      <c r="AK31" s="149">
        <f ca="1">'2. GuV'!AI198-'2. GuV'!AI197</f>
        <v>0</v>
      </c>
      <c r="AL31" s="149">
        <f ca="1">'2. GuV'!AJ198-'2. GuV'!AJ197</f>
        <v>0</v>
      </c>
      <c r="AM31" s="149">
        <f ca="1">'2. GuV'!AK198-'2. GuV'!AK197</f>
        <v>0</v>
      </c>
      <c r="AN31" s="149">
        <f ca="1">'2. GuV'!AL198-'2. GuV'!AL197</f>
        <v>0</v>
      </c>
      <c r="AO31" s="149">
        <f ca="1">'2. GuV'!AM198-'2. GuV'!AM197</f>
        <v>0</v>
      </c>
      <c r="AP31" s="149"/>
      <c r="AQ31" s="149"/>
      <c r="AR31" s="149"/>
      <c r="AS31" s="149"/>
      <c r="AT31" s="149"/>
      <c r="AU31" s="149"/>
      <c r="AV31" s="149"/>
      <c r="AW31" s="149"/>
      <c r="AX31" s="149"/>
      <c r="AY31" s="149"/>
      <c r="AZ31" s="149"/>
      <c r="BA31" s="149"/>
      <c r="BB31" s="149"/>
      <c r="BC31" s="149"/>
      <c r="BD31" s="149"/>
      <c r="BE31" s="149"/>
      <c r="BF31" s="149"/>
      <c r="BG31" s="149"/>
      <c r="BH31" s="149"/>
    </row>
    <row r="32" spans="2:60" s="145" customFormat="1" ht="3" customHeight="1" x14ac:dyDescent="0.25">
      <c r="B32" s="160"/>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2:60" x14ac:dyDescent="0.25">
      <c r="C33" s="201" t="s">
        <v>207</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row>
    <row r="34" spans="2:60" x14ac:dyDescent="0.25">
      <c r="C34" s="145" t="s">
        <v>160</v>
      </c>
      <c r="D34" s="146"/>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row>
    <row r="35" spans="2:60" x14ac:dyDescent="0.25">
      <c r="C35" s="3" t="s">
        <v>166</v>
      </c>
      <c r="D35" s="151"/>
      <c r="F35" s="149">
        <f t="shared" ref="F35:AO35" ca="1" si="2">IF($D$35=F21,$D$34,0)</f>
        <v>0</v>
      </c>
      <c r="G35" s="149">
        <f t="shared" ca="1" si="2"/>
        <v>0</v>
      </c>
      <c r="H35" s="149">
        <f t="shared" ca="1" si="2"/>
        <v>0</v>
      </c>
      <c r="I35" s="149">
        <f t="shared" ca="1" si="2"/>
        <v>0</v>
      </c>
      <c r="J35" s="149">
        <f t="shared" ca="1" si="2"/>
        <v>0</v>
      </c>
      <c r="K35" s="149">
        <f t="shared" ca="1" si="2"/>
        <v>0</v>
      </c>
      <c r="L35" s="149">
        <f t="shared" ca="1" si="2"/>
        <v>0</v>
      </c>
      <c r="M35" s="149">
        <f t="shared" ca="1" si="2"/>
        <v>0</v>
      </c>
      <c r="N35" s="149">
        <f t="shared" ca="1" si="2"/>
        <v>0</v>
      </c>
      <c r="O35" s="149">
        <f t="shared" ca="1" si="2"/>
        <v>0</v>
      </c>
      <c r="P35" s="149">
        <f t="shared" ca="1" si="2"/>
        <v>0</v>
      </c>
      <c r="Q35" s="149">
        <f t="shared" ca="1" si="2"/>
        <v>0</v>
      </c>
      <c r="R35" s="149">
        <f t="shared" ca="1" si="2"/>
        <v>0</v>
      </c>
      <c r="S35" s="149">
        <f t="shared" ca="1" si="2"/>
        <v>0</v>
      </c>
      <c r="T35" s="149">
        <f t="shared" ca="1" si="2"/>
        <v>0</v>
      </c>
      <c r="U35" s="149">
        <f t="shared" ca="1" si="2"/>
        <v>0</v>
      </c>
      <c r="V35" s="149">
        <f t="shared" ca="1" si="2"/>
        <v>0</v>
      </c>
      <c r="W35" s="149">
        <f t="shared" ca="1" si="2"/>
        <v>0</v>
      </c>
      <c r="X35" s="149">
        <f t="shared" ca="1" si="2"/>
        <v>0</v>
      </c>
      <c r="Y35" s="149">
        <f t="shared" ca="1" si="2"/>
        <v>0</v>
      </c>
      <c r="Z35" s="149">
        <f t="shared" ca="1" si="2"/>
        <v>0</v>
      </c>
      <c r="AA35" s="149">
        <f t="shared" ca="1" si="2"/>
        <v>0</v>
      </c>
      <c r="AB35" s="149">
        <f t="shared" ca="1" si="2"/>
        <v>0</v>
      </c>
      <c r="AC35" s="149">
        <f t="shared" ca="1" si="2"/>
        <v>0</v>
      </c>
      <c r="AD35" s="149">
        <f t="shared" ca="1" si="2"/>
        <v>0</v>
      </c>
      <c r="AE35" s="149">
        <f t="shared" ca="1" si="2"/>
        <v>0</v>
      </c>
      <c r="AF35" s="149">
        <f t="shared" ca="1" si="2"/>
        <v>0</v>
      </c>
      <c r="AG35" s="149">
        <f t="shared" ca="1" si="2"/>
        <v>0</v>
      </c>
      <c r="AH35" s="149">
        <f t="shared" ca="1" si="2"/>
        <v>0</v>
      </c>
      <c r="AI35" s="149">
        <f t="shared" ca="1" si="2"/>
        <v>0</v>
      </c>
      <c r="AJ35" s="149">
        <f t="shared" ca="1" si="2"/>
        <v>0</v>
      </c>
      <c r="AK35" s="149">
        <f t="shared" ca="1" si="2"/>
        <v>0</v>
      </c>
      <c r="AL35" s="149">
        <f t="shared" ca="1" si="2"/>
        <v>0</v>
      </c>
      <c r="AM35" s="149">
        <f t="shared" ca="1" si="2"/>
        <v>0</v>
      </c>
      <c r="AN35" s="149">
        <f t="shared" ca="1" si="2"/>
        <v>0</v>
      </c>
      <c r="AO35" s="149">
        <f t="shared" ca="1" si="2"/>
        <v>0</v>
      </c>
    </row>
    <row r="36" spans="2:60" x14ac:dyDescent="0.25">
      <c r="C36" s="3" t="s">
        <v>156</v>
      </c>
      <c r="D36" s="148"/>
      <c r="F36" s="159">
        <f t="shared" ref="F36:AO36" si="3">$D$36</f>
        <v>0</v>
      </c>
      <c r="G36" s="159">
        <f t="shared" si="3"/>
        <v>0</v>
      </c>
      <c r="H36" s="159">
        <f t="shared" si="3"/>
        <v>0</v>
      </c>
      <c r="I36" s="159">
        <f t="shared" si="3"/>
        <v>0</v>
      </c>
      <c r="J36" s="159">
        <f t="shared" si="3"/>
        <v>0</v>
      </c>
      <c r="K36" s="159">
        <f t="shared" si="3"/>
        <v>0</v>
      </c>
      <c r="L36" s="159">
        <f t="shared" si="3"/>
        <v>0</v>
      </c>
      <c r="M36" s="159">
        <f t="shared" si="3"/>
        <v>0</v>
      </c>
      <c r="N36" s="159">
        <f t="shared" si="3"/>
        <v>0</v>
      </c>
      <c r="O36" s="159">
        <f t="shared" si="3"/>
        <v>0</v>
      </c>
      <c r="P36" s="159">
        <f t="shared" si="3"/>
        <v>0</v>
      </c>
      <c r="Q36" s="159">
        <f t="shared" si="3"/>
        <v>0</v>
      </c>
      <c r="R36" s="159">
        <f t="shared" si="3"/>
        <v>0</v>
      </c>
      <c r="S36" s="159">
        <f t="shared" si="3"/>
        <v>0</v>
      </c>
      <c r="T36" s="159">
        <f t="shared" si="3"/>
        <v>0</v>
      </c>
      <c r="U36" s="159">
        <f t="shared" si="3"/>
        <v>0</v>
      </c>
      <c r="V36" s="159">
        <f t="shared" si="3"/>
        <v>0</v>
      </c>
      <c r="W36" s="159">
        <f t="shared" si="3"/>
        <v>0</v>
      </c>
      <c r="X36" s="159">
        <f t="shared" si="3"/>
        <v>0</v>
      </c>
      <c r="Y36" s="159">
        <f t="shared" si="3"/>
        <v>0</v>
      </c>
      <c r="Z36" s="159">
        <f t="shared" si="3"/>
        <v>0</v>
      </c>
      <c r="AA36" s="159">
        <f t="shared" si="3"/>
        <v>0</v>
      </c>
      <c r="AB36" s="159">
        <f t="shared" si="3"/>
        <v>0</v>
      </c>
      <c r="AC36" s="159">
        <f t="shared" si="3"/>
        <v>0</v>
      </c>
      <c r="AD36" s="159">
        <f t="shared" si="3"/>
        <v>0</v>
      </c>
      <c r="AE36" s="159">
        <f t="shared" si="3"/>
        <v>0</v>
      </c>
      <c r="AF36" s="159">
        <f t="shared" si="3"/>
        <v>0</v>
      </c>
      <c r="AG36" s="159">
        <f t="shared" si="3"/>
        <v>0</v>
      </c>
      <c r="AH36" s="159">
        <f t="shared" si="3"/>
        <v>0</v>
      </c>
      <c r="AI36" s="159">
        <f t="shared" si="3"/>
        <v>0</v>
      </c>
      <c r="AJ36" s="159">
        <f t="shared" si="3"/>
        <v>0</v>
      </c>
      <c r="AK36" s="159">
        <f t="shared" si="3"/>
        <v>0</v>
      </c>
      <c r="AL36" s="159">
        <f t="shared" si="3"/>
        <v>0</v>
      </c>
      <c r="AM36" s="159">
        <f t="shared" si="3"/>
        <v>0</v>
      </c>
      <c r="AN36" s="159">
        <f t="shared" si="3"/>
        <v>0</v>
      </c>
      <c r="AO36" s="159">
        <f t="shared" si="3"/>
        <v>0</v>
      </c>
    </row>
    <row r="37" spans="2:60" ht="3.75" customHeight="1" x14ac:dyDescent="0.25">
      <c r="D37" s="150"/>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row>
    <row r="38" spans="2:60" x14ac:dyDescent="0.25">
      <c r="C38" s="201" t="s">
        <v>208</v>
      </c>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row>
    <row r="39" spans="2:60" x14ac:dyDescent="0.25">
      <c r="C39" s="145" t="s">
        <v>160</v>
      </c>
      <c r="D39" s="146"/>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row>
    <row r="40" spans="2:60" x14ac:dyDescent="0.25">
      <c r="C40" s="3" t="s">
        <v>166</v>
      </c>
      <c r="D40" s="151"/>
      <c r="F40" s="149">
        <f t="shared" ref="F40:AO40" ca="1" si="4">IF($D$40=F21,$D$39,0)</f>
        <v>0</v>
      </c>
      <c r="G40" s="149">
        <f t="shared" ca="1" si="4"/>
        <v>0</v>
      </c>
      <c r="H40" s="149">
        <f t="shared" ca="1" si="4"/>
        <v>0</v>
      </c>
      <c r="I40" s="149">
        <f t="shared" ca="1" si="4"/>
        <v>0</v>
      </c>
      <c r="J40" s="149">
        <f t="shared" ca="1" si="4"/>
        <v>0</v>
      </c>
      <c r="K40" s="149">
        <f t="shared" ca="1" si="4"/>
        <v>0</v>
      </c>
      <c r="L40" s="149">
        <f t="shared" ca="1" si="4"/>
        <v>0</v>
      </c>
      <c r="M40" s="149">
        <f t="shared" ca="1" si="4"/>
        <v>0</v>
      </c>
      <c r="N40" s="149">
        <f t="shared" ca="1" si="4"/>
        <v>0</v>
      </c>
      <c r="O40" s="149">
        <f t="shared" ca="1" si="4"/>
        <v>0</v>
      </c>
      <c r="P40" s="149">
        <f t="shared" ca="1" si="4"/>
        <v>0</v>
      </c>
      <c r="Q40" s="149">
        <f t="shared" ca="1" si="4"/>
        <v>0</v>
      </c>
      <c r="R40" s="149">
        <f t="shared" ca="1" si="4"/>
        <v>0</v>
      </c>
      <c r="S40" s="149">
        <f t="shared" ca="1" si="4"/>
        <v>0</v>
      </c>
      <c r="T40" s="149">
        <f t="shared" ca="1" si="4"/>
        <v>0</v>
      </c>
      <c r="U40" s="149">
        <f t="shared" ca="1" si="4"/>
        <v>0</v>
      </c>
      <c r="V40" s="149">
        <f t="shared" ca="1" si="4"/>
        <v>0</v>
      </c>
      <c r="W40" s="149">
        <f t="shared" ca="1" si="4"/>
        <v>0</v>
      </c>
      <c r="X40" s="149">
        <f t="shared" ca="1" si="4"/>
        <v>0</v>
      </c>
      <c r="Y40" s="149">
        <f t="shared" ca="1" si="4"/>
        <v>0</v>
      </c>
      <c r="Z40" s="149">
        <f t="shared" ca="1" si="4"/>
        <v>0</v>
      </c>
      <c r="AA40" s="149">
        <f t="shared" ca="1" si="4"/>
        <v>0</v>
      </c>
      <c r="AB40" s="149">
        <f t="shared" ca="1" si="4"/>
        <v>0</v>
      </c>
      <c r="AC40" s="149">
        <f t="shared" ca="1" si="4"/>
        <v>0</v>
      </c>
      <c r="AD40" s="149">
        <f t="shared" ca="1" si="4"/>
        <v>0</v>
      </c>
      <c r="AE40" s="149">
        <f t="shared" ca="1" si="4"/>
        <v>0</v>
      </c>
      <c r="AF40" s="149">
        <f t="shared" ca="1" si="4"/>
        <v>0</v>
      </c>
      <c r="AG40" s="149">
        <f t="shared" ca="1" si="4"/>
        <v>0</v>
      </c>
      <c r="AH40" s="149">
        <f t="shared" ca="1" si="4"/>
        <v>0</v>
      </c>
      <c r="AI40" s="149">
        <f t="shared" ca="1" si="4"/>
        <v>0</v>
      </c>
      <c r="AJ40" s="149">
        <f t="shared" ca="1" si="4"/>
        <v>0</v>
      </c>
      <c r="AK40" s="149">
        <f t="shared" ca="1" si="4"/>
        <v>0</v>
      </c>
      <c r="AL40" s="149">
        <f t="shared" ca="1" si="4"/>
        <v>0</v>
      </c>
      <c r="AM40" s="149">
        <f t="shared" ca="1" si="4"/>
        <v>0</v>
      </c>
      <c r="AN40" s="149">
        <f t="shared" ca="1" si="4"/>
        <v>0</v>
      </c>
      <c r="AO40" s="149">
        <f t="shared" ca="1" si="4"/>
        <v>0</v>
      </c>
    </row>
    <row r="41" spans="2:60" x14ac:dyDescent="0.25">
      <c r="C41" s="3" t="s">
        <v>156</v>
      </c>
      <c r="D41" s="148"/>
      <c r="F41" s="159">
        <f t="shared" ref="F41:AO41" si="5">$D$41</f>
        <v>0</v>
      </c>
      <c r="G41" s="159">
        <f t="shared" si="5"/>
        <v>0</v>
      </c>
      <c r="H41" s="159">
        <f t="shared" si="5"/>
        <v>0</v>
      </c>
      <c r="I41" s="159">
        <f t="shared" si="5"/>
        <v>0</v>
      </c>
      <c r="J41" s="159">
        <f t="shared" si="5"/>
        <v>0</v>
      </c>
      <c r="K41" s="159">
        <f t="shared" si="5"/>
        <v>0</v>
      </c>
      <c r="L41" s="159">
        <f t="shared" si="5"/>
        <v>0</v>
      </c>
      <c r="M41" s="159">
        <f t="shared" si="5"/>
        <v>0</v>
      </c>
      <c r="N41" s="159">
        <f t="shared" si="5"/>
        <v>0</v>
      </c>
      <c r="O41" s="159">
        <f t="shared" si="5"/>
        <v>0</v>
      </c>
      <c r="P41" s="159">
        <f t="shared" si="5"/>
        <v>0</v>
      </c>
      <c r="Q41" s="159">
        <f t="shared" si="5"/>
        <v>0</v>
      </c>
      <c r="R41" s="159">
        <f t="shared" si="5"/>
        <v>0</v>
      </c>
      <c r="S41" s="159">
        <f t="shared" si="5"/>
        <v>0</v>
      </c>
      <c r="T41" s="159">
        <f t="shared" si="5"/>
        <v>0</v>
      </c>
      <c r="U41" s="159">
        <f t="shared" si="5"/>
        <v>0</v>
      </c>
      <c r="V41" s="159">
        <f t="shared" si="5"/>
        <v>0</v>
      </c>
      <c r="W41" s="159">
        <f t="shared" si="5"/>
        <v>0</v>
      </c>
      <c r="X41" s="159">
        <f t="shared" si="5"/>
        <v>0</v>
      </c>
      <c r="Y41" s="159">
        <f t="shared" si="5"/>
        <v>0</v>
      </c>
      <c r="Z41" s="159">
        <f t="shared" si="5"/>
        <v>0</v>
      </c>
      <c r="AA41" s="159">
        <f t="shared" si="5"/>
        <v>0</v>
      </c>
      <c r="AB41" s="159">
        <f t="shared" si="5"/>
        <v>0</v>
      </c>
      <c r="AC41" s="159">
        <f t="shared" si="5"/>
        <v>0</v>
      </c>
      <c r="AD41" s="159">
        <f t="shared" si="5"/>
        <v>0</v>
      </c>
      <c r="AE41" s="159">
        <f t="shared" si="5"/>
        <v>0</v>
      </c>
      <c r="AF41" s="159">
        <f t="shared" si="5"/>
        <v>0</v>
      </c>
      <c r="AG41" s="159">
        <f t="shared" si="5"/>
        <v>0</v>
      </c>
      <c r="AH41" s="159">
        <f t="shared" si="5"/>
        <v>0</v>
      </c>
      <c r="AI41" s="159">
        <f t="shared" si="5"/>
        <v>0</v>
      </c>
      <c r="AJ41" s="159">
        <f t="shared" si="5"/>
        <v>0</v>
      </c>
      <c r="AK41" s="159">
        <f t="shared" si="5"/>
        <v>0</v>
      </c>
      <c r="AL41" s="159">
        <f t="shared" si="5"/>
        <v>0</v>
      </c>
      <c r="AM41" s="159">
        <f t="shared" si="5"/>
        <v>0</v>
      </c>
      <c r="AN41" s="159">
        <f t="shared" si="5"/>
        <v>0</v>
      </c>
      <c r="AO41" s="159">
        <f t="shared" si="5"/>
        <v>0</v>
      </c>
    </row>
    <row r="42" spans="2:60" ht="3.75" customHeight="1" x14ac:dyDescent="0.25">
      <c r="D42" s="150"/>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row>
    <row r="43" spans="2:60" x14ac:dyDescent="0.25">
      <c r="C43" s="201" t="s">
        <v>209</v>
      </c>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row>
    <row r="44" spans="2:60" x14ac:dyDescent="0.25">
      <c r="C44" s="145" t="s">
        <v>167</v>
      </c>
      <c r="D44" s="146"/>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row>
    <row r="45" spans="2:60" x14ac:dyDescent="0.25">
      <c r="C45" s="3" t="s">
        <v>159</v>
      </c>
      <c r="D45" s="151"/>
      <c r="F45" s="149">
        <f t="shared" ref="F45:AO45" ca="1" si="6">IF($D$45=F21,$D$44,0)</f>
        <v>0</v>
      </c>
      <c r="G45" s="149">
        <f t="shared" ca="1" si="6"/>
        <v>0</v>
      </c>
      <c r="H45" s="149">
        <f t="shared" ca="1" si="6"/>
        <v>0</v>
      </c>
      <c r="I45" s="149">
        <f t="shared" ca="1" si="6"/>
        <v>0</v>
      </c>
      <c r="J45" s="149">
        <f t="shared" ca="1" si="6"/>
        <v>0</v>
      </c>
      <c r="K45" s="149">
        <f t="shared" ca="1" si="6"/>
        <v>0</v>
      </c>
      <c r="L45" s="149">
        <f t="shared" ca="1" si="6"/>
        <v>0</v>
      </c>
      <c r="M45" s="149">
        <f t="shared" ca="1" si="6"/>
        <v>0</v>
      </c>
      <c r="N45" s="149">
        <f t="shared" ca="1" si="6"/>
        <v>0</v>
      </c>
      <c r="O45" s="149">
        <f t="shared" ca="1" si="6"/>
        <v>0</v>
      </c>
      <c r="P45" s="149">
        <f t="shared" ca="1" si="6"/>
        <v>0</v>
      </c>
      <c r="Q45" s="149">
        <f t="shared" ca="1" si="6"/>
        <v>0</v>
      </c>
      <c r="R45" s="149">
        <f t="shared" ca="1" si="6"/>
        <v>0</v>
      </c>
      <c r="S45" s="149">
        <f t="shared" ca="1" si="6"/>
        <v>0</v>
      </c>
      <c r="T45" s="149">
        <f t="shared" ca="1" si="6"/>
        <v>0</v>
      </c>
      <c r="U45" s="149">
        <f t="shared" ca="1" si="6"/>
        <v>0</v>
      </c>
      <c r="V45" s="149">
        <f t="shared" ca="1" si="6"/>
        <v>0</v>
      </c>
      <c r="W45" s="149">
        <f t="shared" ca="1" si="6"/>
        <v>0</v>
      </c>
      <c r="X45" s="149">
        <f t="shared" ca="1" si="6"/>
        <v>0</v>
      </c>
      <c r="Y45" s="149">
        <f t="shared" ca="1" si="6"/>
        <v>0</v>
      </c>
      <c r="Z45" s="149">
        <f t="shared" ca="1" si="6"/>
        <v>0</v>
      </c>
      <c r="AA45" s="149">
        <f t="shared" ca="1" si="6"/>
        <v>0</v>
      </c>
      <c r="AB45" s="149">
        <f t="shared" ca="1" si="6"/>
        <v>0</v>
      </c>
      <c r="AC45" s="149">
        <f t="shared" ca="1" si="6"/>
        <v>0</v>
      </c>
      <c r="AD45" s="149">
        <f t="shared" ca="1" si="6"/>
        <v>0</v>
      </c>
      <c r="AE45" s="149">
        <f t="shared" ca="1" si="6"/>
        <v>0</v>
      </c>
      <c r="AF45" s="149">
        <f t="shared" ca="1" si="6"/>
        <v>0</v>
      </c>
      <c r="AG45" s="149">
        <f t="shared" ca="1" si="6"/>
        <v>0</v>
      </c>
      <c r="AH45" s="149">
        <f t="shared" ca="1" si="6"/>
        <v>0</v>
      </c>
      <c r="AI45" s="149">
        <f t="shared" ca="1" si="6"/>
        <v>0</v>
      </c>
      <c r="AJ45" s="149">
        <f t="shared" ca="1" si="6"/>
        <v>0</v>
      </c>
      <c r="AK45" s="149">
        <f t="shared" ca="1" si="6"/>
        <v>0</v>
      </c>
      <c r="AL45" s="149">
        <f t="shared" ca="1" si="6"/>
        <v>0</v>
      </c>
      <c r="AM45" s="149">
        <f t="shared" ca="1" si="6"/>
        <v>0</v>
      </c>
      <c r="AN45" s="149">
        <f t="shared" ca="1" si="6"/>
        <v>0</v>
      </c>
      <c r="AO45" s="149">
        <f t="shared" ca="1" si="6"/>
        <v>0</v>
      </c>
    </row>
    <row r="46" spans="2:60" x14ac:dyDescent="0.25">
      <c r="C46" s="3" t="s">
        <v>156</v>
      </c>
      <c r="D46" s="148"/>
      <c r="F46" s="159">
        <f t="shared" ref="F46:AO46" si="7">$D$46</f>
        <v>0</v>
      </c>
      <c r="G46" s="159">
        <f t="shared" si="7"/>
        <v>0</v>
      </c>
      <c r="H46" s="159">
        <f t="shared" si="7"/>
        <v>0</v>
      </c>
      <c r="I46" s="159">
        <f t="shared" si="7"/>
        <v>0</v>
      </c>
      <c r="J46" s="159">
        <f t="shared" si="7"/>
        <v>0</v>
      </c>
      <c r="K46" s="159">
        <f t="shared" si="7"/>
        <v>0</v>
      </c>
      <c r="L46" s="159">
        <f t="shared" si="7"/>
        <v>0</v>
      </c>
      <c r="M46" s="159">
        <f t="shared" si="7"/>
        <v>0</v>
      </c>
      <c r="N46" s="159">
        <f t="shared" si="7"/>
        <v>0</v>
      </c>
      <c r="O46" s="159">
        <f t="shared" si="7"/>
        <v>0</v>
      </c>
      <c r="P46" s="159">
        <f t="shared" si="7"/>
        <v>0</v>
      </c>
      <c r="Q46" s="159">
        <f t="shared" si="7"/>
        <v>0</v>
      </c>
      <c r="R46" s="159">
        <f t="shared" si="7"/>
        <v>0</v>
      </c>
      <c r="S46" s="159">
        <f t="shared" si="7"/>
        <v>0</v>
      </c>
      <c r="T46" s="159">
        <f t="shared" si="7"/>
        <v>0</v>
      </c>
      <c r="U46" s="159">
        <f t="shared" si="7"/>
        <v>0</v>
      </c>
      <c r="V46" s="159">
        <f t="shared" si="7"/>
        <v>0</v>
      </c>
      <c r="W46" s="159">
        <f t="shared" si="7"/>
        <v>0</v>
      </c>
      <c r="X46" s="159">
        <f t="shared" si="7"/>
        <v>0</v>
      </c>
      <c r="Y46" s="159">
        <f t="shared" si="7"/>
        <v>0</v>
      </c>
      <c r="Z46" s="159">
        <f t="shared" si="7"/>
        <v>0</v>
      </c>
      <c r="AA46" s="159">
        <f t="shared" si="7"/>
        <v>0</v>
      </c>
      <c r="AB46" s="159">
        <f t="shared" si="7"/>
        <v>0</v>
      </c>
      <c r="AC46" s="159">
        <f t="shared" si="7"/>
        <v>0</v>
      </c>
      <c r="AD46" s="159">
        <f t="shared" si="7"/>
        <v>0</v>
      </c>
      <c r="AE46" s="159">
        <f t="shared" si="7"/>
        <v>0</v>
      </c>
      <c r="AF46" s="159">
        <f t="shared" si="7"/>
        <v>0</v>
      </c>
      <c r="AG46" s="159">
        <f t="shared" si="7"/>
        <v>0</v>
      </c>
      <c r="AH46" s="159">
        <f t="shared" si="7"/>
        <v>0</v>
      </c>
      <c r="AI46" s="159">
        <f t="shared" si="7"/>
        <v>0</v>
      </c>
      <c r="AJ46" s="159">
        <f t="shared" si="7"/>
        <v>0</v>
      </c>
      <c r="AK46" s="159">
        <f t="shared" si="7"/>
        <v>0</v>
      </c>
      <c r="AL46" s="159">
        <f t="shared" si="7"/>
        <v>0</v>
      </c>
      <c r="AM46" s="159">
        <f t="shared" si="7"/>
        <v>0</v>
      </c>
      <c r="AN46" s="159">
        <f t="shared" si="7"/>
        <v>0</v>
      </c>
      <c r="AO46" s="159">
        <f t="shared" si="7"/>
        <v>0</v>
      </c>
    </row>
    <row r="47" spans="2:60" ht="3" customHeight="1" x14ac:dyDescent="0.25">
      <c r="B47" s="5"/>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2:60" s="6" customFormat="1" x14ac:dyDescent="0.25">
      <c r="B48" s="7"/>
      <c r="C48" s="164" t="s">
        <v>172</v>
      </c>
      <c r="F48" s="106">
        <f ca="1">F26+F27+F29+F30+F35+F40+F45+F31</f>
        <v>0</v>
      </c>
      <c r="G48" s="106">
        <f ca="1">G26+G27+G29+G30+G35+G40+G45+G31</f>
        <v>0</v>
      </c>
      <c r="H48" s="106">
        <f ca="1">H26+H27+H29+H30+H35+H40+H45+H31</f>
        <v>0</v>
      </c>
      <c r="I48" s="106">
        <f ca="1">I26+I27+I29+I30+I35+I40+I45+I31</f>
        <v>0</v>
      </c>
      <c r="J48" s="106">
        <f t="shared" ref="J48:AO48" ca="1" si="8">J26+J27+J29+J30+J35+J40+J45+J31</f>
        <v>0</v>
      </c>
      <c r="K48" s="106">
        <f t="shared" ca="1" si="8"/>
        <v>0</v>
      </c>
      <c r="L48" s="106">
        <f t="shared" ca="1" si="8"/>
        <v>0</v>
      </c>
      <c r="M48" s="106">
        <f t="shared" ca="1" si="8"/>
        <v>0</v>
      </c>
      <c r="N48" s="106">
        <f t="shared" ca="1" si="8"/>
        <v>0</v>
      </c>
      <c r="O48" s="106">
        <f t="shared" ca="1" si="8"/>
        <v>0</v>
      </c>
      <c r="P48" s="106">
        <f t="shared" ca="1" si="8"/>
        <v>0</v>
      </c>
      <c r="Q48" s="106">
        <f t="shared" ca="1" si="8"/>
        <v>0</v>
      </c>
      <c r="R48" s="106">
        <f t="shared" ca="1" si="8"/>
        <v>0</v>
      </c>
      <c r="S48" s="106">
        <f t="shared" ca="1" si="8"/>
        <v>0</v>
      </c>
      <c r="T48" s="106">
        <f t="shared" ca="1" si="8"/>
        <v>0</v>
      </c>
      <c r="U48" s="106">
        <f t="shared" ca="1" si="8"/>
        <v>0</v>
      </c>
      <c r="V48" s="106">
        <f t="shared" ca="1" si="8"/>
        <v>0</v>
      </c>
      <c r="W48" s="106">
        <f t="shared" ca="1" si="8"/>
        <v>0</v>
      </c>
      <c r="X48" s="106">
        <f t="shared" ca="1" si="8"/>
        <v>0</v>
      </c>
      <c r="Y48" s="106">
        <f t="shared" ca="1" si="8"/>
        <v>0</v>
      </c>
      <c r="Z48" s="106">
        <f t="shared" ca="1" si="8"/>
        <v>0</v>
      </c>
      <c r="AA48" s="106">
        <f t="shared" ca="1" si="8"/>
        <v>0</v>
      </c>
      <c r="AB48" s="106">
        <f t="shared" ca="1" si="8"/>
        <v>0</v>
      </c>
      <c r="AC48" s="106">
        <f t="shared" ca="1" si="8"/>
        <v>0</v>
      </c>
      <c r="AD48" s="106">
        <f t="shared" ca="1" si="8"/>
        <v>0</v>
      </c>
      <c r="AE48" s="106">
        <f t="shared" ca="1" si="8"/>
        <v>0</v>
      </c>
      <c r="AF48" s="106">
        <f t="shared" ca="1" si="8"/>
        <v>0</v>
      </c>
      <c r="AG48" s="106">
        <f t="shared" ca="1" si="8"/>
        <v>0</v>
      </c>
      <c r="AH48" s="106">
        <f t="shared" ca="1" si="8"/>
        <v>0</v>
      </c>
      <c r="AI48" s="106">
        <f t="shared" ca="1" si="8"/>
        <v>0</v>
      </c>
      <c r="AJ48" s="106">
        <f t="shared" ca="1" si="8"/>
        <v>0</v>
      </c>
      <c r="AK48" s="106">
        <f t="shared" ca="1" si="8"/>
        <v>0</v>
      </c>
      <c r="AL48" s="106">
        <f t="shared" ca="1" si="8"/>
        <v>0</v>
      </c>
      <c r="AM48" s="106">
        <f t="shared" ca="1" si="8"/>
        <v>0</v>
      </c>
      <c r="AN48" s="106">
        <f t="shared" ca="1" si="8"/>
        <v>0</v>
      </c>
      <c r="AO48" s="106">
        <f t="shared" ca="1" si="8"/>
        <v>0</v>
      </c>
      <c r="AP48" s="106"/>
      <c r="AQ48" s="106"/>
      <c r="AR48" s="106"/>
      <c r="AS48" s="106"/>
      <c r="AT48" s="106"/>
      <c r="AU48" s="106"/>
      <c r="AV48" s="106"/>
      <c r="AW48" s="106"/>
      <c r="AX48" s="106"/>
      <c r="AY48" s="106"/>
      <c r="AZ48" s="106"/>
      <c r="BA48" s="106"/>
      <c r="BB48" s="106"/>
      <c r="BC48" s="106"/>
      <c r="BD48" s="106"/>
      <c r="BE48" s="106"/>
      <c r="BF48" s="106"/>
      <c r="BG48" s="106"/>
      <c r="BH48" s="106"/>
    </row>
    <row r="49" spans="2:60" x14ac:dyDescent="0.25">
      <c r="B49" s="5"/>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2:60" x14ac:dyDescent="0.25">
      <c r="B50" s="5"/>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2:60" x14ac:dyDescent="0.25">
      <c r="B51" s="5"/>
      <c r="C51" s="258" t="s">
        <v>165</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2:60" ht="3.75" customHeight="1" x14ac:dyDescent="0.25">
      <c r="B52" s="5"/>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2:60" x14ac:dyDescent="0.25">
      <c r="B53" s="5"/>
      <c r="C53" s="6" t="s">
        <v>347</v>
      </c>
      <c r="F53" s="149">
        <f>'2. GuV'!F112+'2. GuV'!F113</f>
        <v>0</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row>
    <row r="54" spans="2:60" x14ac:dyDescent="0.25">
      <c r="B54" s="5"/>
      <c r="C54" s="6" t="s">
        <v>346</v>
      </c>
      <c r="F54" s="12">
        <f>'1. Investitionen'!H76-'3. Liquidität'!F53</f>
        <v>0</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row>
    <row r="55" spans="2:60" ht="2.25" customHeight="1" x14ac:dyDescent="0.25">
      <c r="B55" s="5"/>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row>
    <row r="56" spans="2:60" x14ac:dyDescent="0.25">
      <c r="B56" s="6"/>
      <c r="C56" s="6" t="s">
        <v>367</v>
      </c>
      <c r="F56" s="12">
        <f ca="1">IF($K$15=0,'2. GuV'!F260,0)</f>
        <v>0</v>
      </c>
      <c r="G56" s="12">
        <f ca="1">IF($K$15=0,'2. GuV'!G260,IF('3. Liquidität'!$K$15=1,'2. GuV'!F260,0))</f>
        <v>0</v>
      </c>
      <c r="H56" s="12">
        <f ca="1">IF($K$15=0,'2. GuV'!H260,IF('3. Liquidität'!$K$15=1,'2. GuV'!G260,0))</f>
        <v>0</v>
      </c>
      <c r="I56" s="12">
        <f ca="1">IF($K$15=0,'2. GuV'!I260,IF('3. Liquidität'!$K$15=1,'2. GuV'!H260,0))</f>
        <v>0</v>
      </c>
      <c r="J56" s="12">
        <f ca="1">IF($K$15=0,'2. GuV'!J260,IF('3. Liquidität'!$K$15=1,'2. GuV'!I260,0))</f>
        <v>0</v>
      </c>
      <c r="K56" s="12">
        <f ca="1">IF($K$15=0,'2. GuV'!K260,IF('3. Liquidität'!$K$15=1,'2. GuV'!J260,0))</f>
        <v>0</v>
      </c>
      <c r="L56" s="12">
        <f ca="1">IF($K$15=0,'2. GuV'!L260,IF('3. Liquidität'!$K$15=1,'2. GuV'!K260,0))</f>
        <v>0</v>
      </c>
      <c r="M56" s="12">
        <f ca="1">IF($K$15=0,'2. GuV'!M260,IF('3. Liquidität'!$K$15=1,'2. GuV'!L260,0))</f>
        <v>0</v>
      </c>
      <c r="N56" s="12">
        <f ca="1">IF($K$15=0,'2. GuV'!N260,IF('3. Liquidität'!$K$15=1,'2. GuV'!M260,0))</f>
        <v>0</v>
      </c>
      <c r="O56" s="12">
        <f ca="1">IF($K$15=0,'2. GuV'!O260,IF('3. Liquidität'!$K$15=1,'2. GuV'!N260,0))</f>
        <v>0</v>
      </c>
      <c r="P56" s="12">
        <f ca="1">IF($K$15=0,'2. GuV'!P260,IF('3. Liquidität'!$K$15=1,'2. GuV'!O260,0))</f>
        <v>0</v>
      </c>
      <c r="Q56" s="12">
        <f ca="1">IF($K$15=0,'2. GuV'!Q260,IF('3. Liquidität'!$K$15=1,'2. GuV'!P260,0))</f>
        <v>0</v>
      </c>
      <c r="R56" s="12">
        <f ca="1">IF($K$15=0,'2. GuV'!R260,IF('3. Liquidität'!$K$15=1,'2. GuV'!Q260,0))</f>
        <v>0</v>
      </c>
      <c r="S56" s="12">
        <f ca="1">IF($K$15=0,'2. GuV'!S260,IF('3. Liquidität'!$K$15=1,'2. GuV'!R260,0))</f>
        <v>0</v>
      </c>
      <c r="T56" s="12">
        <f ca="1">IF($K$15=0,'2. GuV'!T260,IF('3. Liquidität'!$K$15=1,'2. GuV'!S260,0))</f>
        <v>0</v>
      </c>
      <c r="U56" s="12">
        <f ca="1">IF($K$15=0,'2. GuV'!U260,IF('3. Liquidität'!$K$15=1,'2. GuV'!T260,0))</f>
        <v>0</v>
      </c>
      <c r="V56" s="12">
        <f ca="1">IF($K$15=0,'2. GuV'!V260,IF('3. Liquidität'!$K$15=1,'2. GuV'!U260,0))</f>
        <v>0</v>
      </c>
      <c r="W56" s="12">
        <f ca="1">IF($K$15=0,'2. GuV'!W260,IF('3. Liquidität'!$K$15=1,'2. GuV'!V260,0))</f>
        <v>0</v>
      </c>
      <c r="X56" s="12">
        <f ca="1">IF($K$15=0,'2. GuV'!X260,IF('3. Liquidität'!$K$15=1,'2. GuV'!W260,0))</f>
        <v>0</v>
      </c>
      <c r="Y56" s="12">
        <f ca="1">IF($K$15=0,'2. GuV'!Y260,IF('3. Liquidität'!$K$15=1,'2. GuV'!X260,0))</f>
        <v>0</v>
      </c>
      <c r="Z56" s="12">
        <f ca="1">IF($K$15=0,'2. GuV'!Z260,IF('3. Liquidität'!$K$15=1,'2. GuV'!Y260,0))</f>
        <v>0</v>
      </c>
      <c r="AA56" s="12">
        <f ca="1">IF($K$15=0,'2. GuV'!AA260,IF('3. Liquidität'!$K$15=1,'2. GuV'!Z260,0))</f>
        <v>0</v>
      </c>
      <c r="AB56" s="12">
        <f ca="1">IF($K$15=0,'2. GuV'!AB260,IF('3. Liquidität'!$K$15=1,'2. GuV'!AA260,0))</f>
        <v>0</v>
      </c>
      <c r="AC56" s="12">
        <f ca="1">IF($K$15=0,'2. GuV'!AC260,IF('3. Liquidität'!$K$15=1,'2. GuV'!AB260,0))</f>
        <v>0</v>
      </c>
      <c r="AD56" s="12">
        <f ca="1">IF($K$15=0,'2. GuV'!AD260,IF('3. Liquidität'!$K$15=1,'2. GuV'!AC260,0))</f>
        <v>0</v>
      </c>
      <c r="AE56" s="12">
        <f ca="1">IF($K$15=0,'2. GuV'!AE260,IF('3. Liquidität'!$K$15=1,'2. GuV'!AD260,0))</f>
        <v>0</v>
      </c>
      <c r="AF56" s="12">
        <f ca="1">IF($K$15=0,'2. GuV'!AF260,IF('3. Liquidität'!$K$15=1,'2. GuV'!AE260,0))</f>
        <v>0</v>
      </c>
      <c r="AG56" s="12">
        <f ca="1">IF($K$15=0,'2. GuV'!AG260,IF('3. Liquidität'!$K$15=1,'2. GuV'!AF260,0))</f>
        <v>0</v>
      </c>
      <c r="AH56" s="12">
        <f ca="1">IF($K$15=0,'2. GuV'!AH260,IF('3. Liquidität'!$K$15=1,'2. GuV'!AG260,0))</f>
        <v>0</v>
      </c>
      <c r="AI56" s="12">
        <f ca="1">IF($K$15=0,'2. GuV'!AI260,IF('3. Liquidität'!$K$15=1,'2. GuV'!AH260,0))</f>
        <v>0</v>
      </c>
      <c r="AJ56" s="12">
        <f ca="1">IF($K$15=0,'2. GuV'!AJ260,IF('3. Liquidität'!$K$15=1,'2. GuV'!AI260,0))</f>
        <v>0</v>
      </c>
      <c r="AK56" s="12">
        <f ca="1">IF($K$15=0,'2. GuV'!AK260,IF('3. Liquidität'!$K$15=1,'2. GuV'!AJ260,0))</f>
        <v>0</v>
      </c>
      <c r="AL56" s="12">
        <f ca="1">IF($K$15=0,'2. GuV'!AL260,IF('3. Liquidität'!$K$15=1,'2. GuV'!AK260,0))</f>
        <v>0</v>
      </c>
      <c r="AM56" s="12">
        <f ca="1">IF($K$15=0,'2. GuV'!AM260,IF('3. Liquidität'!$K$15=1,'2. GuV'!AL260,0))</f>
        <v>0</v>
      </c>
      <c r="AN56" s="12">
        <f ca="1">IF($K$15=0,'2. GuV'!AN260,IF('3. Liquidität'!$K$15=1,'2. GuV'!AM260,0))</f>
        <v>0</v>
      </c>
      <c r="AO56" s="12">
        <f ca="1">IF($K$15=0,'2. GuV'!AO260,IF('3. Liquidität'!$K$15=1,'2. GuV'!AN260,0))</f>
        <v>0</v>
      </c>
      <c r="AP56" s="12"/>
      <c r="AQ56" s="12"/>
      <c r="AR56" s="12"/>
      <c r="AS56" s="12"/>
      <c r="AT56" s="12"/>
      <c r="AU56" s="12"/>
      <c r="AV56" s="12"/>
      <c r="AW56" s="12"/>
      <c r="AX56" s="12"/>
      <c r="AY56" s="12"/>
      <c r="AZ56" s="12"/>
      <c r="BA56" s="12"/>
      <c r="BB56" s="12"/>
      <c r="BC56" s="12"/>
      <c r="BD56" s="12"/>
      <c r="BE56" s="12"/>
      <c r="BF56" s="12"/>
      <c r="BG56" s="12"/>
      <c r="BH56" s="12"/>
    </row>
    <row r="57" spans="2:60" x14ac:dyDescent="0.25">
      <c r="B57" s="5"/>
      <c r="C57" s="6" t="s">
        <v>348</v>
      </c>
      <c r="G57" s="12"/>
      <c r="H57" s="12">
        <f>'2. GuV'!F94</f>
        <v>0</v>
      </c>
      <c r="I57" s="12">
        <f>'2. GuV'!G94</f>
        <v>0</v>
      </c>
      <c r="J57" s="12">
        <f>'2. GuV'!H94</f>
        <v>0</v>
      </c>
      <c r="K57" s="12">
        <f>'2. GuV'!I94</f>
        <v>0</v>
      </c>
      <c r="L57" s="12">
        <f>'2. GuV'!J94</f>
        <v>0</v>
      </c>
      <c r="M57" s="12">
        <f>'2. GuV'!K94</f>
        <v>0</v>
      </c>
      <c r="N57" s="12">
        <f>'2. GuV'!L94</f>
        <v>0</v>
      </c>
      <c r="O57" s="12">
        <f>'2. GuV'!M94</f>
        <v>0</v>
      </c>
      <c r="P57" s="12">
        <f>'2. GuV'!N94</f>
        <v>0</v>
      </c>
      <c r="Q57" s="12">
        <f>'2. GuV'!O94</f>
        <v>0</v>
      </c>
      <c r="R57" s="12">
        <f>'2. GuV'!P94</f>
        <v>0</v>
      </c>
      <c r="S57" s="12">
        <f>'2. GuV'!Q94</f>
        <v>0</v>
      </c>
      <c r="T57" s="12">
        <f>'2. GuV'!R94</f>
        <v>0</v>
      </c>
      <c r="U57" s="12">
        <f>'2. GuV'!S94</f>
        <v>0</v>
      </c>
      <c r="V57" s="12">
        <f>'2. GuV'!T94</f>
        <v>0</v>
      </c>
      <c r="W57" s="12">
        <f>'2. GuV'!U94</f>
        <v>0</v>
      </c>
      <c r="X57" s="12">
        <f>'2. GuV'!V94</f>
        <v>0</v>
      </c>
      <c r="Y57" s="12">
        <f>'2. GuV'!W94</f>
        <v>0</v>
      </c>
      <c r="Z57" s="12">
        <f>'2. GuV'!X94</f>
        <v>0</v>
      </c>
      <c r="AA57" s="12">
        <f>'2. GuV'!Y94</f>
        <v>0</v>
      </c>
      <c r="AB57" s="12">
        <f>'2. GuV'!Z94</f>
        <v>0</v>
      </c>
      <c r="AC57" s="12">
        <f>'2. GuV'!AA94</f>
        <v>0</v>
      </c>
      <c r="AD57" s="12">
        <f>'2. GuV'!AB94</f>
        <v>0</v>
      </c>
      <c r="AE57" s="12">
        <f>'2. GuV'!AC94</f>
        <v>0</v>
      </c>
      <c r="AF57" s="12">
        <f>'2. GuV'!AD94</f>
        <v>0</v>
      </c>
      <c r="AG57" s="12">
        <f>'2. GuV'!AE94</f>
        <v>0</v>
      </c>
      <c r="AH57" s="12">
        <f>'2. GuV'!AF94</f>
        <v>0</v>
      </c>
      <c r="AI57" s="12">
        <f>'2. GuV'!AG94</f>
        <v>0</v>
      </c>
      <c r="AJ57" s="12">
        <f>'2. GuV'!AH94</f>
        <v>0</v>
      </c>
      <c r="AK57" s="12">
        <f>'2. GuV'!AI94</f>
        <v>0</v>
      </c>
      <c r="AL57" s="12">
        <f>'2. GuV'!AJ94</f>
        <v>0</v>
      </c>
      <c r="AM57" s="12">
        <f>'2. GuV'!AK94</f>
        <v>0</v>
      </c>
      <c r="AN57" s="12">
        <f>'2. GuV'!AL94</f>
        <v>0</v>
      </c>
      <c r="AO57" s="12">
        <f>'2. GuV'!AM94</f>
        <v>0</v>
      </c>
      <c r="AP57" s="12"/>
      <c r="AQ57" s="12"/>
      <c r="AR57" s="12"/>
      <c r="AS57" s="12"/>
      <c r="AT57" s="12"/>
      <c r="AU57" s="12"/>
      <c r="AV57" s="12"/>
      <c r="AW57" s="12"/>
      <c r="AX57" s="12"/>
      <c r="AY57" s="12"/>
      <c r="AZ57" s="12"/>
      <c r="BA57" s="12"/>
      <c r="BB57" s="12"/>
      <c r="BC57" s="12"/>
      <c r="BD57" s="12"/>
      <c r="BE57" s="12"/>
      <c r="BF57" s="12"/>
      <c r="BG57" s="12"/>
      <c r="BH57" s="12"/>
    </row>
    <row r="58" spans="2:60" x14ac:dyDescent="0.25">
      <c r="B58" s="5"/>
      <c r="C58" s="6" t="s">
        <v>328</v>
      </c>
      <c r="F58" s="12">
        <f>'2. GuV'!F273</f>
        <v>0</v>
      </c>
      <c r="G58" s="12">
        <f>'2. GuV'!G273</f>
        <v>0</v>
      </c>
      <c r="H58" s="12">
        <f ca="1">'2. GuV'!H273</f>
        <v>0</v>
      </c>
      <c r="I58" s="12">
        <f>'2. GuV'!I273</f>
        <v>0</v>
      </c>
      <c r="J58" s="12">
        <f>'2. GuV'!J273</f>
        <v>0</v>
      </c>
      <c r="K58" s="12">
        <f ca="1">'2. GuV'!K273</f>
        <v>0</v>
      </c>
      <c r="L58" s="12">
        <f>'2. GuV'!L273</f>
        <v>0</v>
      </c>
      <c r="M58" s="12">
        <f>'2. GuV'!M273</f>
        <v>0</v>
      </c>
      <c r="N58" s="12">
        <f ca="1">'2. GuV'!N273</f>
        <v>0</v>
      </c>
      <c r="O58" s="12">
        <f>'2. GuV'!O273</f>
        <v>0</v>
      </c>
      <c r="P58" s="12">
        <f>'2. GuV'!P273</f>
        <v>0</v>
      </c>
      <c r="Q58" s="12">
        <f ca="1">'2. GuV'!Q273</f>
        <v>0</v>
      </c>
      <c r="R58" s="12">
        <f>'2. GuV'!R273</f>
        <v>0</v>
      </c>
      <c r="S58" s="12">
        <f>'2. GuV'!S273</f>
        <v>0</v>
      </c>
      <c r="T58" s="12">
        <f ca="1">'2. GuV'!T273</f>
        <v>0</v>
      </c>
      <c r="U58" s="12">
        <f>'2. GuV'!U273</f>
        <v>0</v>
      </c>
      <c r="V58" s="12">
        <f>'2. GuV'!V273</f>
        <v>0</v>
      </c>
      <c r="W58" s="12">
        <f ca="1">'2. GuV'!W273</f>
        <v>0</v>
      </c>
      <c r="X58" s="12">
        <f>'2. GuV'!X273</f>
        <v>0</v>
      </c>
      <c r="Y58" s="12">
        <f>'2. GuV'!Y273</f>
        <v>0</v>
      </c>
      <c r="Z58" s="12">
        <f ca="1">'2. GuV'!Z273</f>
        <v>0</v>
      </c>
      <c r="AA58" s="12">
        <f>'2. GuV'!AA273</f>
        <v>0</v>
      </c>
      <c r="AB58" s="12">
        <f>'2. GuV'!AB273</f>
        <v>0</v>
      </c>
      <c r="AC58" s="12">
        <f ca="1">'2. GuV'!AC273</f>
        <v>0</v>
      </c>
      <c r="AD58" s="12">
        <f>'2. GuV'!AD273</f>
        <v>0</v>
      </c>
      <c r="AE58" s="12">
        <f>'2. GuV'!AE273</f>
        <v>0</v>
      </c>
      <c r="AF58" s="12">
        <f ca="1">'2. GuV'!AF273</f>
        <v>0</v>
      </c>
      <c r="AG58" s="12">
        <f>'2. GuV'!AG273</f>
        <v>0</v>
      </c>
      <c r="AH58" s="12">
        <f>'2. GuV'!AH273</f>
        <v>0</v>
      </c>
      <c r="AI58" s="12">
        <f ca="1">'2. GuV'!AI273</f>
        <v>0</v>
      </c>
      <c r="AJ58" s="12">
        <f>'2. GuV'!AJ273</f>
        <v>0</v>
      </c>
      <c r="AK58" s="12">
        <f>'2. GuV'!AK273</f>
        <v>0</v>
      </c>
      <c r="AL58" s="12">
        <f ca="1">'2. GuV'!AL273</f>
        <v>0</v>
      </c>
      <c r="AM58" s="12">
        <f>'2. GuV'!AM273</f>
        <v>0</v>
      </c>
      <c r="AN58" s="12">
        <f>'2. GuV'!AN273</f>
        <v>0</v>
      </c>
      <c r="AO58" s="12">
        <f ca="1">'2. GuV'!AO273</f>
        <v>0</v>
      </c>
      <c r="AP58" s="12"/>
      <c r="AQ58" s="12"/>
      <c r="AR58" s="12"/>
      <c r="AS58" s="12"/>
      <c r="AT58" s="12"/>
      <c r="AU58" s="12"/>
      <c r="AV58" s="12"/>
      <c r="AW58" s="12"/>
      <c r="AX58" s="12"/>
      <c r="AY58" s="12"/>
      <c r="AZ58" s="12"/>
      <c r="BA58" s="12"/>
      <c r="BB58" s="12"/>
      <c r="BC58" s="12"/>
      <c r="BD58" s="12"/>
      <c r="BE58" s="12"/>
      <c r="BF58" s="12"/>
      <c r="BG58" s="12"/>
      <c r="BH58" s="12"/>
    </row>
    <row r="59" spans="2:60" ht="2.25" customHeight="1" x14ac:dyDescent="0.25">
      <c r="B59" s="5"/>
      <c r="C59" s="6"/>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row>
    <row r="60" spans="2:60" x14ac:dyDescent="0.25">
      <c r="B60" s="6"/>
      <c r="C60" s="6" t="s">
        <v>359</v>
      </c>
      <c r="F60" s="12">
        <f>'2. GuV'!F244</f>
        <v>0</v>
      </c>
      <c r="G60" s="12">
        <f>'2. GuV'!G244</f>
        <v>0</v>
      </c>
      <c r="H60" s="12">
        <f>'2. GuV'!H244</f>
        <v>0</v>
      </c>
      <c r="I60" s="12">
        <f>'2. GuV'!I244</f>
        <v>0</v>
      </c>
      <c r="J60" s="12">
        <f>'2. GuV'!J244</f>
        <v>0</v>
      </c>
      <c r="K60" s="12">
        <f>'2. GuV'!K244</f>
        <v>0</v>
      </c>
      <c r="L60" s="12">
        <f>'2. GuV'!L244</f>
        <v>0</v>
      </c>
      <c r="M60" s="12">
        <f>'2. GuV'!M244</f>
        <v>0</v>
      </c>
      <c r="N60" s="12">
        <f>'2. GuV'!N244</f>
        <v>0</v>
      </c>
      <c r="O60" s="12">
        <f>'2. GuV'!O244</f>
        <v>0</v>
      </c>
      <c r="P60" s="12">
        <f>'2. GuV'!P244</f>
        <v>0</v>
      </c>
      <c r="Q60" s="12">
        <f>'2. GuV'!Q244</f>
        <v>0</v>
      </c>
      <c r="R60" s="12">
        <f>'2. GuV'!R244</f>
        <v>0</v>
      </c>
      <c r="S60" s="12">
        <f>'2. GuV'!S244</f>
        <v>0</v>
      </c>
      <c r="T60" s="12">
        <f>'2. GuV'!T244</f>
        <v>0</v>
      </c>
      <c r="U60" s="12">
        <f>'2. GuV'!U244</f>
        <v>0</v>
      </c>
      <c r="V60" s="12">
        <f>'2. GuV'!V244</f>
        <v>0</v>
      </c>
      <c r="W60" s="12">
        <f>'2. GuV'!W244</f>
        <v>0</v>
      </c>
      <c r="X60" s="12">
        <f>'2. GuV'!X244</f>
        <v>0</v>
      </c>
      <c r="Y60" s="12">
        <f>'2. GuV'!Y244</f>
        <v>0</v>
      </c>
      <c r="Z60" s="12">
        <f>'2. GuV'!Z244</f>
        <v>0</v>
      </c>
      <c r="AA60" s="12">
        <f>'2. GuV'!AA244</f>
        <v>0</v>
      </c>
      <c r="AB60" s="12">
        <f>'2. GuV'!AB244</f>
        <v>0</v>
      </c>
      <c r="AC60" s="12">
        <f>'2. GuV'!AC244</f>
        <v>0</v>
      </c>
      <c r="AD60" s="12">
        <f>'2. GuV'!AD244</f>
        <v>0</v>
      </c>
      <c r="AE60" s="12">
        <f>'2. GuV'!AE244</f>
        <v>0</v>
      </c>
      <c r="AF60" s="12">
        <f>'2. GuV'!AF244</f>
        <v>0</v>
      </c>
      <c r="AG60" s="12">
        <f>'2. GuV'!AG244</f>
        <v>0</v>
      </c>
      <c r="AH60" s="12">
        <f>'2. GuV'!AH244</f>
        <v>0</v>
      </c>
      <c r="AI60" s="12">
        <f>'2. GuV'!AI244</f>
        <v>0</v>
      </c>
      <c r="AJ60" s="12">
        <f>'2. GuV'!AJ244</f>
        <v>0</v>
      </c>
      <c r="AK60" s="12">
        <f>'2. GuV'!AK244</f>
        <v>0</v>
      </c>
      <c r="AL60" s="12">
        <f>'2. GuV'!AL244</f>
        <v>0</v>
      </c>
      <c r="AM60" s="12">
        <f>'2. GuV'!AM244</f>
        <v>0</v>
      </c>
      <c r="AN60" s="12">
        <f>'2. GuV'!AN244</f>
        <v>0</v>
      </c>
      <c r="AO60" s="12">
        <f>'2. GuV'!AO244</f>
        <v>0</v>
      </c>
      <c r="AP60" s="12"/>
      <c r="AQ60" s="12"/>
      <c r="AR60" s="12"/>
      <c r="AS60" s="12"/>
      <c r="AT60" s="12"/>
      <c r="AU60" s="12"/>
      <c r="AV60" s="12"/>
      <c r="AW60" s="12"/>
      <c r="AX60" s="12"/>
      <c r="AY60" s="12"/>
      <c r="AZ60" s="12"/>
      <c r="BA60" s="12"/>
      <c r="BB60" s="12"/>
      <c r="BC60" s="12"/>
      <c r="BD60" s="12"/>
      <c r="BE60" s="12"/>
      <c r="BF60" s="12"/>
      <c r="BG60" s="12"/>
      <c r="BH60" s="12"/>
    </row>
    <row r="61" spans="2:60" ht="2.25" customHeight="1" x14ac:dyDescent="0.25">
      <c r="B61" s="5"/>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row>
    <row r="62" spans="2:60" x14ac:dyDescent="0.25">
      <c r="C62" s="201" t="s">
        <v>210</v>
      </c>
      <c r="D62" s="188"/>
      <c r="F62" s="171"/>
      <c r="G62" s="171"/>
      <c r="H62" s="109"/>
      <c r="I62" s="109"/>
      <c r="J62" s="109"/>
      <c r="K62" s="109"/>
      <c r="L62" s="123"/>
      <c r="M62" s="109"/>
      <c r="N62" s="109"/>
      <c r="O62" s="109"/>
      <c r="P62" s="109"/>
      <c r="Q62" s="123"/>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row>
    <row r="63" spans="2:60" s="145" customFormat="1" x14ac:dyDescent="0.25">
      <c r="C63" s="145" t="s">
        <v>161</v>
      </c>
      <c r="F63" s="134">
        <f ca="1">F35-F62</f>
        <v>0</v>
      </c>
      <c r="G63" s="134">
        <f t="shared" ref="G63:AO63" ca="1" si="9">F63+G35-G62</f>
        <v>0</v>
      </c>
      <c r="H63" s="134">
        <f t="shared" ca="1" si="9"/>
        <v>0</v>
      </c>
      <c r="I63" s="134">
        <f t="shared" ca="1" si="9"/>
        <v>0</v>
      </c>
      <c r="J63" s="134">
        <f t="shared" ca="1" si="9"/>
        <v>0</v>
      </c>
      <c r="K63" s="134">
        <f t="shared" ca="1" si="9"/>
        <v>0</v>
      </c>
      <c r="L63" s="134">
        <f t="shared" ca="1" si="9"/>
        <v>0</v>
      </c>
      <c r="M63" s="134">
        <f t="shared" ca="1" si="9"/>
        <v>0</v>
      </c>
      <c r="N63" s="134">
        <f t="shared" ca="1" si="9"/>
        <v>0</v>
      </c>
      <c r="O63" s="134">
        <f t="shared" ca="1" si="9"/>
        <v>0</v>
      </c>
      <c r="P63" s="134">
        <f t="shared" ca="1" si="9"/>
        <v>0</v>
      </c>
      <c r="Q63" s="134">
        <f t="shared" ca="1" si="9"/>
        <v>0</v>
      </c>
      <c r="R63" s="134">
        <f t="shared" ca="1" si="9"/>
        <v>0</v>
      </c>
      <c r="S63" s="134">
        <f t="shared" ca="1" si="9"/>
        <v>0</v>
      </c>
      <c r="T63" s="134">
        <f t="shared" ca="1" si="9"/>
        <v>0</v>
      </c>
      <c r="U63" s="134">
        <f t="shared" ca="1" si="9"/>
        <v>0</v>
      </c>
      <c r="V63" s="134">
        <f t="shared" ca="1" si="9"/>
        <v>0</v>
      </c>
      <c r="W63" s="134">
        <f t="shared" ca="1" si="9"/>
        <v>0</v>
      </c>
      <c r="X63" s="134">
        <f t="shared" ca="1" si="9"/>
        <v>0</v>
      </c>
      <c r="Y63" s="134">
        <f t="shared" ca="1" si="9"/>
        <v>0</v>
      </c>
      <c r="Z63" s="134">
        <f t="shared" ca="1" si="9"/>
        <v>0</v>
      </c>
      <c r="AA63" s="134">
        <f t="shared" ca="1" si="9"/>
        <v>0</v>
      </c>
      <c r="AB63" s="134">
        <f t="shared" ca="1" si="9"/>
        <v>0</v>
      </c>
      <c r="AC63" s="134">
        <f t="shared" ca="1" si="9"/>
        <v>0</v>
      </c>
      <c r="AD63" s="134">
        <f t="shared" ca="1" si="9"/>
        <v>0</v>
      </c>
      <c r="AE63" s="134">
        <f t="shared" ca="1" si="9"/>
        <v>0</v>
      </c>
      <c r="AF63" s="134">
        <f t="shared" ca="1" si="9"/>
        <v>0</v>
      </c>
      <c r="AG63" s="134">
        <f t="shared" ca="1" si="9"/>
        <v>0</v>
      </c>
      <c r="AH63" s="134">
        <f t="shared" ca="1" si="9"/>
        <v>0</v>
      </c>
      <c r="AI63" s="134">
        <f t="shared" ca="1" si="9"/>
        <v>0</v>
      </c>
      <c r="AJ63" s="134">
        <f t="shared" ca="1" si="9"/>
        <v>0</v>
      </c>
      <c r="AK63" s="134">
        <f t="shared" ca="1" si="9"/>
        <v>0</v>
      </c>
      <c r="AL63" s="134">
        <f t="shared" ca="1" si="9"/>
        <v>0</v>
      </c>
      <c r="AM63" s="134">
        <f t="shared" ca="1" si="9"/>
        <v>0</v>
      </c>
      <c r="AN63" s="134">
        <f t="shared" ca="1" si="9"/>
        <v>0</v>
      </c>
      <c r="AO63" s="134">
        <f t="shared" ca="1" si="9"/>
        <v>0</v>
      </c>
    </row>
    <row r="64" spans="2:60" s="153" customFormat="1" x14ac:dyDescent="0.25">
      <c r="C64" s="153" t="s">
        <v>155</v>
      </c>
      <c r="D64" s="154"/>
      <c r="F64" s="155">
        <f t="shared" ref="F64:AO64" ca="1" si="10">F63*(F36^1/12)</f>
        <v>0</v>
      </c>
      <c r="G64" s="155">
        <f t="shared" ca="1" si="10"/>
        <v>0</v>
      </c>
      <c r="H64" s="155">
        <f t="shared" ca="1" si="10"/>
        <v>0</v>
      </c>
      <c r="I64" s="155">
        <f t="shared" ca="1" si="10"/>
        <v>0</v>
      </c>
      <c r="J64" s="155">
        <f t="shared" ca="1" si="10"/>
        <v>0</v>
      </c>
      <c r="K64" s="155">
        <f t="shared" ca="1" si="10"/>
        <v>0</v>
      </c>
      <c r="L64" s="155">
        <f t="shared" ca="1" si="10"/>
        <v>0</v>
      </c>
      <c r="M64" s="155">
        <f t="shared" ca="1" si="10"/>
        <v>0</v>
      </c>
      <c r="N64" s="155">
        <f t="shared" ca="1" si="10"/>
        <v>0</v>
      </c>
      <c r="O64" s="155">
        <f t="shared" ca="1" si="10"/>
        <v>0</v>
      </c>
      <c r="P64" s="155">
        <f t="shared" ca="1" si="10"/>
        <v>0</v>
      </c>
      <c r="Q64" s="155">
        <f t="shared" ca="1" si="10"/>
        <v>0</v>
      </c>
      <c r="R64" s="155">
        <f t="shared" ca="1" si="10"/>
        <v>0</v>
      </c>
      <c r="S64" s="155">
        <f t="shared" ca="1" si="10"/>
        <v>0</v>
      </c>
      <c r="T64" s="155">
        <f t="shared" ca="1" si="10"/>
        <v>0</v>
      </c>
      <c r="U64" s="155">
        <f t="shared" ca="1" si="10"/>
        <v>0</v>
      </c>
      <c r="V64" s="155">
        <f t="shared" ca="1" si="10"/>
        <v>0</v>
      </c>
      <c r="W64" s="155">
        <f t="shared" ca="1" si="10"/>
        <v>0</v>
      </c>
      <c r="X64" s="155">
        <f t="shared" ca="1" si="10"/>
        <v>0</v>
      </c>
      <c r="Y64" s="155">
        <f t="shared" ca="1" si="10"/>
        <v>0</v>
      </c>
      <c r="Z64" s="155">
        <f t="shared" ca="1" si="10"/>
        <v>0</v>
      </c>
      <c r="AA64" s="155">
        <f t="shared" ca="1" si="10"/>
        <v>0</v>
      </c>
      <c r="AB64" s="155">
        <f t="shared" ca="1" si="10"/>
        <v>0</v>
      </c>
      <c r="AC64" s="155">
        <f t="shared" ca="1" si="10"/>
        <v>0</v>
      </c>
      <c r="AD64" s="155">
        <f t="shared" ca="1" si="10"/>
        <v>0</v>
      </c>
      <c r="AE64" s="155">
        <f t="shared" ca="1" si="10"/>
        <v>0</v>
      </c>
      <c r="AF64" s="155">
        <f t="shared" ca="1" si="10"/>
        <v>0</v>
      </c>
      <c r="AG64" s="155">
        <f t="shared" ca="1" si="10"/>
        <v>0</v>
      </c>
      <c r="AH64" s="155">
        <f t="shared" ca="1" si="10"/>
        <v>0</v>
      </c>
      <c r="AI64" s="155">
        <f t="shared" ca="1" si="10"/>
        <v>0</v>
      </c>
      <c r="AJ64" s="155">
        <f t="shared" ca="1" si="10"/>
        <v>0</v>
      </c>
      <c r="AK64" s="155">
        <f t="shared" ca="1" si="10"/>
        <v>0</v>
      </c>
      <c r="AL64" s="155">
        <f t="shared" ca="1" si="10"/>
        <v>0</v>
      </c>
      <c r="AM64" s="155">
        <f t="shared" ca="1" si="10"/>
        <v>0</v>
      </c>
      <c r="AN64" s="155">
        <f t="shared" ca="1" si="10"/>
        <v>0</v>
      </c>
      <c r="AO64" s="155">
        <f t="shared" ca="1" si="10"/>
        <v>0</v>
      </c>
    </row>
    <row r="65" spans="2:60" s="153" customFormat="1" ht="3.75" customHeight="1" x14ac:dyDescent="0.25">
      <c r="D65" s="15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row>
    <row r="66" spans="2:60" x14ac:dyDescent="0.25">
      <c r="C66" s="201" t="s">
        <v>211</v>
      </c>
      <c r="D66" s="188"/>
      <c r="F66" s="109"/>
      <c r="G66" s="109"/>
      <c r="H66" s="109"/>
      <c r="I66" s="109"/>
      <c r="J66" s="109"/>
      <c r="K66" s="109"/>
      <c r="L66" s="123"/>
      <c r="M66" s="109"/>
      <c r="N66" s="109"/>
      <c r="O66" s="109"/>
      <c r="P66" s="109"/>
      <c r="Q66" s="123"/>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row>
    <row r="67" spans="2:60" s="145" customFormat="1" x14ac:dyDescent="0.25">
      <c r="C67" s="145" t="s">
        <v>161</v>
      </c>
      <c r="F67" s="134">
        <f ca="1">F40-F66</f>
        <v>0</v>
      </c>
      <c r="G67" s="134">
        <f t="shared" ref="G67:AO67" ca="1" si="11">F67+G40-G66</f>
        <v>0</v>
      </c>
      <c r="H67" s="134">
        <f t="shared" ca="1" si="11"/>
        <v>0</v>
      </c>
      <c r="I67" s="134">
        <f t="shared" ca="1" si="11"/>
        <v>0</v>
      </c>
      <c r="J67" s="134">
        <f t="shared" ca="1" si="11"/>
        <v>0</v>
      </c>
      <c r="K67" s="134">
        <f t="shared" ca="1" si="11"/>
        <v>0</v>
      </c>
      <c r="L67" s="134">
        <f t="shared" ca="1" si="11"/>
        <v>0</v>
      </c>
      <c r="M67" s="134">
        <f t="shared" ca="1" si="11"/>
        <v>0</v>
      </c>
      <c r="N67" s="134">
        <f t="shared" ca="1" si="11"/>
        <v>0</v>
      </c>
      <c r="O67" s="134">
        <f t="shared" ca="1" si="11"/>
        <v>0</v>
      </c>
      <c r="P67" s="134">
        <f t="shared" ca="1" si="11"/>
        <v>0</v>
      </c>
      <c r="Q67" s="134">
        <f t="shared" ca="1" si="11"/>
        <v>0</v>
      </c>
      <c r="R67" s="134">
        <f t="shared" ca="1" si="11"/>
        <v>0</v>
      </c>
      <c r="S67" s="134">
        <f t="shared" ca="1" si="11"/>
        <v>0</v>
      </c>
      <c r="T67" s="134">
        <f t="shared" ca="1" si="11"/>
        <v>0</v>
      </c>
      <c r="U67" s="134">
        <f t="shared" ca="1" si="11"/>
        <v>0</v>
      </c>
      <c r="V67" s="134">
        <f t="shared" ca="1" si="11"/>
        <v>0</v>
      </c>
      <c r="W67" s="134">
        <f t="shared" ca="1" si="11"/>
        <v>0</v>
      </c>
      <c r="X67" s="134">
        <f t="shared" ca="1" si="11"/>
        <v>0</v>
      </c>
      <c r="Y67" s="134">
        <f t="shared" ca="1" si="11"/>
        <v>0</v>
      </c>
      <c r="Z67" s="134">
        <f t="shared" ca="1" si="11"/>
        <v>0</v>
      </c>
      <c r="AA67" s="134">
        <f t="shared" ca="1" si="11"/>
        <v>0</v>
      </c>
      <c r="AB67" s="134">
        <f t="shared" ca="1" si="11"/>
        <v>0</v>
      </c>
      <c r="AC67" s="134">
        <f t="shared" ca="1" si="11"/>
        <v>0</v>
      </c>
      <c r="AD67" s="134">
        <f t="shared" ca="1" si="11"/>
        <v>0</v>
      </c>
      <c r="AE67" s="134">
        <f t="shared" ca="1" si="11"/>
        <v>0</v>
      </c>
      <c r="AF67" s="134">
        <f t="shared" ca="1" si="11"/>
        <v>0</v>
      </c>
      <c r="AG67" s="134">
        <f t="shared" ca="1" si="11"/>
        <v>0</v>
      </c>
      <c r="AH67" s="134">
        <f t="shared" ca="1" si="11"/>
        <v>0</v>
      </c>
      <c r="AI67" s="134">
        <f t="shared" ca="1" si="11"/>
        <v>0</v>
      </c>
      <c r="AJ67" s="134">
        <f t="shared" ca="1" si="11"/>
        <v>0</v>
      </c>
      <c r="AK67" s="134">
        <f t="shared" ca="1" si="11"/>
        <v>0</v>
      </c>
      <c r="AL67" s="134">
        <f t="shared" ca="1" si="11"/>
        <v>0</v>
      </c>
      <c r="AM67" s="134">
        <f t="shared" ca="1" si="11"/>
        <v>0</v>
      </c>
      <c r="AN67" s="134">
        <f t="shared" ca="1" si="11"/>
        <v>0</v>
      </c>
      <c r="AO67" s="134">
        <f t="shared" ca="1" si="11"/>
        <v>0</v>
      </c>
    </row>
    <row r="68" spans="2:60" s="153" customFormat="1" x14ac:dyDescent="0.25">
      <c r="C68" s="153" t="s">
        <v>155</v>
      </c>
      <c r="D68" s="154"/>
      <c r="F68" s="155">
        <f t="shared" ref="F68:AO68" ca="1" si="12">F67*(F41^1/12)</f>
        <v>0</v>
      </c>
      <c r="G68" s="155">
        <f t="shared" ca="1" si="12"/>
        <v>0</v>
      </c>
      <c r="H68" s="155">
        <f t="shared" ca="1" si="12"/>
        <v>0</v>
      </c>
      <c r="I68" s="155">
        <f t="shared" ca="1" si="12"/>
        <v>0</v>
      </c>
      <c r="J68" s="155">
        <f t="shared" ca="1" si="12"/>
        <v>0</v>
      </c>
      <c r="K68" s="155">
        <f t="shared" ca="1" si="12"/>
        <v>0</v>
      </c>
      <c r="L68" s="155">
        <f t="shared" ca="1" si="12"/>
        <v>0</v>
      </c>
      <c r="M68" s="155">
        <f t="shared" ca="1" si="12"/>
        <v>0</v>
      </c>
      <c r="N68" s="155">
        <f t="shared" ca="1" si="12"/>
        <v>0</v>
      </c>
      <c r="O68" s="155">
        <f t="shared" ca="1" si="12"/>
        <v>0</v>
      </c>
      <c r="P68" s="155">
        <f t="shared" ca="1" si="12"/>
        <v>0</v>
      </c>
      <c r="Q68" s="155">
        <f t="shared" ca="1" si="12"/>
        <v>0</v>
      </c>
      <c r="R68" s="155">
        <f t="shared" ca="1" si="12"/>
        <v>0</v>
      </c>
      <c r="S68" s="155">
        <f t="shared" ca="1" si="12"/>
        <v>0</v>
      </c>
      <c r="T68" s="155">
        <f t="shared" ca="1" si="12"/>
        <v>0</v>
      </c>
      <c r="U68" s="155">
        <f t="shared" ca="1" si="12"/>
        <v>0</v>
      </c>
      <c r="V68" s="155">
        <f t="shared" ca="1" si="12"/>
        <v>0</v>
      </c>
      <c r="W68" s="155">
        <f t="shared" ca="1" si="12"/>
        <v>0</v>
      </c>
      <c r="X68" s="155">
        <f t="shared" ca="1" si="12"/>
        <v>0</v>
      </c>
      <c r="Y68" s="155">
        <f t="shared" ca="1" si="12"/>
        <v>0</v>
      </c>
      <c r="Z68" s="155">
        <f t="shared" ca="1" si="12"/>
        <v>0</v>
      </c>
      <c r="AA68" s="155">
        <f t="shared" ca="1" si="12"/>
        <v>0</v>
      </c>
      <c r="AB68" s="155">
        <f t="shared" ca="1" si="12"/>
        <v>0</v>
      </c>
      <c r="AC68" s="155">
        <f t="shared" ca="1" si="12"/>
        <v>0</v>
      </c>
      <c r="AD68" s="155">
        <f t="shared" ca="1" si="12"/>
        <v>0</v>
      </c>
      <c r="AE68" s="155">
        <f t="shared" ca="1" si="12"/>
        <v>0</v>
      </c>
      <c r="AF68" s="155">
        <f t="shared" ca="1" si="12"/>
        <v>0</v>
      </c>
      <c r="AG68" s="155">
        <f t="shared" ca="1" si="12"/>
        <v>0</v>
      </c>
      <c r="AH68" s="155">
        <f t="shared" ca="1" si="12"/>
        <v>0</v>
      </c>
      <c r="AI68" s="155">
        <f t="shared" ca="1" si="12"/>
        <v>0</v>
      </c>
      <c r="AJ68" s="155">
        <f t="shared" ca="1" si="12"/>
        <v>0</v>
      </c>
      <c r="AK68" s="155">
        <f t="shared" ca="1" si="12"/>
        <v>0</v>
      </c>
      <c r="AL68" s="155">
        <f t="shared" ca="1" si="12"/>
        <v>0</v>
      </c>
      <c r="AM68" s="155">
        <f t="shared" ca="1" si="12"/>
        <v>0</v>
      </c>
      <c r="AN68" s="155">
        <f t="shared" ca="1" si="12"/>
        <v>0</v>
      </c>
      <c r="AO68" s="155">
        <f t="shared" ca="1" si="12"/>
        <v>0</v>
      </c>
    </row>
    <row r="69" spans="2:60" x14ac:dyDescent="0.25">
      <c r="C69" s="201" t="s">
        <v>212</v>
      </c>
      <c r="D69" s="188"/>
      <c r="F69" s="109"/>
      <c r="G69" s="109"/>
      <c r="H69" s="109"/>
      <c r="I69" s="109"/>
      <c r="J69" s="109"/>
      <c r="K69" s="109"/>
      <c r="L69" s="123"/>
      <c r="M69" s="109"/>
      <c r="N69" s="109"/>
      <c r="O69" s="109"/>
      <c r="P69" s="109"/>
      <c r="Q69" s="123"/>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row>
    <row r="70" spans="2:60" s="145" customFormat="1" x14ac:dyDescent="0.25">
      <c r="C70" s="145" t="s">
        <v>161</v>
      </c>
      <c r="F70" s="134">
        <f ca="1">F45-F69</f>
        <v>0</v>
      </c>
      <c r="G70" s="134">
        <f t="shared" ref="G70:AO70" ca="1" si="13">F70+G45-G69</f>
        <v>0</v>
      </c>
      <c r="H70" s="134">
        <f t="shared" ca="1" si="13"/>
        <v>0</v>
      </c>
      <c r="I70" s="134">
        <f t="shared" ca="1" si="13"/>
        <v>0</v>
      </c>
      <c r="J70" s="134">
        <f t="shared" ca="1" si="13"/>
        <v>0</v>
      </c>
      <c r="K70" s="134">
        <f t="shared" ca="1" si="13"/>
        <v>0</v>
      </c>
      <c r="L70" s="134">
        <f t="shared" ca="1" si="13"/>
        <v>0</v>
      </c>
      <c r="M70" s="134">
        <f t="shared" ca="1" si="13"/>
        <v>0</v>
      </c>
      <c r="N70" s="134">
        <f t="shared" ca="1" si="13"/>
        <v>0</v>
      </c>
      <c r="O70" s="134">
        <f t="shared" ca="1" si="13"/>
        <v>0</v>
      </c>
      <c r="P70" s="134">
        <f t="shared" ca="1" si="13"/>
        <v>0</v>
      </c>
      <c r="Q70" s="134">
        <f t="shared" ca="1" si="13"/>
        <v>0</v>
      </c>
      <c r="R70" s="134">
        <f t="shared" ca="1" si="13"/>
        <v>0</v>
      </c>
      <c r="S70" s="134">
        <f t="shared" ca="1" si="13"/>
        <v>0</v>
      </c>
      <c r="T70" s="134">
        <f t="shared" ca="1" si="13"/>
        <v>0</v>
      </c>
      <c r="U70" s="134">
        <f t="shared" ca="1" si="13"/>
        <v>0</v>
      </c>
      <c r="V70" s="134">
        <f t="shared" ca="1" si="13"/>
        <v>0</v>
      </c>
      <c r="W70" s="134">
        <f t="shared" ca="1" si="13"/>
        <v>0</v>
      </c>
      <c r="X70" s="134">
        <f t="shared" ca="1" si="13"/>
        <v>0</v>
      </c>
      <c r="Y70" s="134">
        <f t="shared" ca="1" si="13"/>
        <v>0</v>
      </c>
      <c r="Z70" s="134">
        <f t="shared" ca="1" si="13"/>
        <v>0</v>
      </c>
      <c r="AA70" s="134">
        <f t="shared" ca="1" si="13"/>
        <v>0</v>
      </c>
      <c r="AB70" s="134">
        <f t="shared" ca="1" si="13"/>
        <v>0</v>
      </c>
      <c r="AC70" s="134">
        <f t="shared" ca="1" si="13"/>
        <v>0</v>
      </c>
      <c r="AD70" s="134">
        <f t="shared" ca="1" si="13"/>
        <v>0</v>
      </c>
      <c r="AE70" s="134">
        <f t="shared" ca="1" si="13"/>
        <v>0</v>
      </c>
      <c r="AF70" s="134">
        <f t="shared" ca="1" si="13"/>
        <v>0</v>
      </c>
      <c r="AG70" s="134">
        <f t="shared" ca="1" si="13"/>
        <v>0</v>
      </c>
      <c r="AH70" s="134">
        <f t="shared" ca="1" si="13"/>
        <v>0</v>
      </c>
      <c r="AI70" s="134">
        <f t="shared" ca="1" si="13"/>
        <v>0</v>
      </c>
      <c r="AJ70" s="134">
        <f t="shared" ca="1" si="13"/>
        <v>0</v>
      </c>
      <c r="AK70" s="134">
        <f t="shared" ca="1" si="13"/>
        <v>0</v>
      </c>
      <c r="AL70" s="134">
        <f t="shared" ca="1" si="13"/>
        <v>0</v>
      </c>
      <c r="AM70" s="134">
        <f t="shared" ca="1" si="13"/>
        <v>0</v>
      </c>
      <c r="AN70" s="134">
        <f t="shared" ca="1" si="13"/>
        <v>0</v>
      </c>
      <c r="AO70" s="134">
        <f t="shared" ca="1" si="13"/>
        <v>0</v>
      </c>
    </row>
    <row r="71" spans="2:60" s="153" customFormat="1" x14ac:dyDescent="0.25">
      <c r="C71" s="153" t="s">
        <v>155</v>
      </c>
      <c r="D71" s="154"/>
      <c r="F71" s="155">
        <f t="shared" ref="F71:AO71" ca="1" si="14">F70*(F46^1/12)</f>
        <v>0</v>
      </c>
      <c r="G71" s="155">
        <f t="shared" ca="1" si="14"/>
        <v>0</v>
      </c>
      <c r="H71" s="155">
        <f t="shared" ca="1" si="14"/>
        <v>0</v>
      </c>
      <c r="I71" s="155">
        <f t="shared" ca="1" si="14"/>
        <v>0</v>
      </c>
      <c r="J71" s="155">
        <f t="shared" ca="1" si="14"/>
        <v>0</v>
      </c>
      <c r="K71" s="155">
        <f t="shared" ca="1" si="14"/>
        <v>0</v>
      </c>
      <c r="L71" s="155">
        <f t="shared" ca="1" si="14"/>
        <v>0</v>
      </c>
      <c r="M71" s="155">
        <f t="shared" ca="1" si="14"/>
        <v>0</v>
      </c>
      <c r="N71" s="155">
        <f t="shared" ca="1" si="14"/>
        <v>0</v>
      </c>
      <c r="O71" s="155">
        <f t="shared" ca="1" si="14"/>
        <v>0</v>
      </c>
      <c r="P71" s="155">
        <f t="shared" ca="1" si="14"/>
        <v>0</v>
      </c>
      <c r="Q71" s="155">
        <f t="shared" ca="1" si="14"/>
        <v>0</v>
      </c>
      <c r="R71" s="155">
        <f t="shared" ca="1" si="14"/>
        <v>0</v>
      </c>
      <c r="S71" s="155">
        <f t="shared" ca="1" si="14"/>
        <v>0</v>
      </c>
      <c r="T71" s="155">
        <f t="shared" ca="1" si="14"/>
        <v>0</v>
      </c>
      <c r="U71" s="155">
        <f t="shared" ca="1" si="14"/>
        <v>0</v>
      </c>
      <c r="V71" s="155">
        <f t="shared" ca="1" si="14"/>
        <v>0</v>
      </c>
      <c r="W71" s="155">
        <f t="shared" ca="1" si="14"/>
        <v>0</v>
      </c>
      <c r="X71" s="155">
        <f t="shared" ca="1" si="14"/>
        <v>0</v>
      </c>
      <c r="Y71" s="155">
        <f t="shared" ca="1" si="14"/>
        <v>0</v>
      </c>
      <c r="Z71" s="155">
        <f t="shared" ca="1" si="14"/>
        <v>0</v>
      </c>
      <c r="AA71" s="155">
        <f t="shared" ca="1" si="14"/>
        <v>0</v>
      </c>
      <c r="AB71" s="155">
        <f t="shared" ca="1" si="14"/>
        <v>0</v>
      </c>
      <c r="AC71" s="155">
        <f t="shared" ca="1" si="14"/>
        <v>0</v>
      </c>
      <c r="AD71" s="155">
        <f t="shared" ca="1" si="14"/>
        <v>0</v>
      </c>
      <c r="AE71" s="155">
        <f t="shared" ca="1" si="14"/>
        <v>0</v>
      </c>
      <c r="AF71" s="155">
        <f t="shared" ca="1" si="14"/>
        <v>0</v>
      </c>
      <c r="AG71" s="155">
        <f t="shared" ca="1" si="14"/>
        <v>0</v>
      </c>
      <c r="AH71" s="155">
        <f t="shared" ca="1" si="14"/>
        <v>0</v>
      </c>
      <c r="AI71" s="155">
        <f t="shared" ca="1" si="14"/>
        <v>0</v>
      </c>
      <c r="AJ71" s="155">
        <f t="shared" ca="1" si="14"/>
        <v>0</v>
      </c>
      <c r="AK71" s="155">
        <f t="shared" ca="1" si="14"/>
        <v>0</v>
      </c>
      <c r="AL71" s="155">
        <f t="shared" ca="1" si="14"/>
        <v>0</v>
      </c>
      <c r="AM71" s="155">
        <f t="shared" ca="1" si="14"/>
        <v>0</v>
      </c>
      <c r="AN71" s="155">
        <f t="shared" ca="1" si="14"/>
        <v>0</v>
      </c>
      <c r="AO71" s="155">
        <f t="shared" ca="1" si="14"/>
        <v>0</v>
      </c>
    </row>
    <row r="72" spans="2:60" s="153" customFormat="1" ht="3.75" customHeight="1" x14ac:dyDescent="0.25">
      <c r="D72" s="154"/>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row>
    <row r="73" spans="2:60" x14ac:dyDescent="0.25">
      <c r="C73" s="6" t="s">
        <v>349</v>
      </c>
      <c r="F73" s="134">
        <f>'2. GuV'!F194</f>
        <v>0</v>
      </c>
      <c r="G73" s="134">
        <f>'2. GuV'!G194</f>
        <v>0</v>
      </c>
      <c r="H73" s="134">
        <f>'2. GuV'!H194</f>
        <v>0</v>
      </c>
      <c r="I73" s="134">
        <f>'2. GuV'!I194</f>
        <v>0</v>
      </c>
      <c r="J73" s="134">
        <f>'2. GuV'!J194</f>
        <v>0</v>
      </c>
      <c r="K73" s="134">
        <f>'2. GuV'!K194</f>
        <v>0</v>
      </c>
      <c r="L73" s="134">
        <f>'2. GuV'!L194</f>
        <v>0</v>
      </c>
      <c r="M73" s="134">
        <f>'2. GuV'!M194</f>
        <v>0</v>
      </c>
      <c r="N73" s="134">
        <f>'2. GuV'!N194</f>
        <v>0</v>
      </c>
      <c r="O73" s="134">
        <f>'2. GuV'!O194</f>
        <v>0</v>
      </c>
      <c r="P73" s="134">
        <f>'2. GuV'!P194</f>
        <v>0</v>
      </c>
      <c r="Q73" s="134">
        <f>'2. GuV'!Q194</f>
        <v>0</v>
      </c>
      <c r="R73" s="134">
        <f>'2. GuV'!R194</f>
        <v>0</v>
      </c>
      <c r="S73" s="134">
        <f>'2. GuV'!S194</f>
        <v>0</v>
      </c>
      <c r="T73" s="134">
        <f>'2. GuV'!T194</f>
        <v>0</v>
      </c>
      <c r="U73" s="134">
        <f>'2. GuV'!U194</f>
        <v>0</v>
      </c>
      <c r="V73" s="134">
        <f>'2. GuV'!V194</f>
        <v>0</v>
      </c>
      <c r="W73" s="134">
        <f>'2. GuV'!W194</f>
        <v>0</v>
      </c>
      <c r="X73" s="134">
        <f>'2. GuV'!X194</f>
        <v>0</v>
      </c>
      <c r="Y73" s="134">
        <f>'2. GuV'!Y194</f>
        <v>0</v>
      </c>
      <c r="Z73" s="134">
        <f>'2. GuV'!Z194</f>
        <v>0</v>
      </c>
      <c r="AA73" s="134">
        <f>'2. GuV'!AA194</f>
        <v>0</v>
      </c>
      <c r="AB73" s="134">
        <f>'2. GuV'!AB194</f>
        <v>0</v>
      </c>
      <c r="AC73" s="134">
        <f>'2. GuV'!AC194</f>
        <v>0</v>
      </c>
      <c r="AD73" s="134">
        <f>'2. GuV'!AD194</f>
        <v>0</v>
      </c>
      <c r="AE73" s="134">
        <f>'2. GuV'!AE194</f>
        <v>0</v>
      </c>
      <c r="AF73" s="134">
        <f>'2. GuV'!AF194</f>
        <v>0</v>
      </c>
      <c r="AG73" s="134">
        <f>'2. GuV'!AG194</f>
        <v>0</v>
      </c>
      <c r="AH73" s="134">
        <f>'2. GuV'!AH194</f>
        <v>0</v>
      </c>
      <c r="AI73" s="134">
        <f>'2. GuV'!AI194</f>
        <v>0</v>
      </c>
      <c r="AJ73" s="134">
        <f>'2. GuV'!AJ194</f>
        <v>0</v>
      </c>
      <c r="AK73" s="134">
        <f>'2. GuV'!AK194</f>
        <v>0</v>
      </c>
      <c r="AL73" s="134">
        <f>'2. GuV'!AL194</f>
        <v>0</v>
      </c>
      <c r="AM73" s="134">
        <f>'2. GuV'!AM194</f>
        <v>0</v>
      </c>
      <c r="AN73" s="134">
        <f>'2. GuV'!AN194</f>
        <v>0</v>
      </c>
      <c r="AO73" s="134">
        <f>'2. GuV'!AO194</f>
        <v>0</v>
      </c>
    </row>
    <row r="74" spans="2:60" x14ac:dyDescent="0.25">
      <c r="C74" s="145" t="s">
        <v>376</v>
      </c>
      <c r="F74" s="134">
        <f>F73*'2. GuV'!$E$194</f>
        <v>0</v>
      </c>
      <c r="G74" s="134">
        <f>G73*'2. GuV'!$E$194</f>
        <v>0</v>
      </c>
      <c r="H74" s="134">
        <f>H73*'2. GuV'!$E$194</f>
        <v>0</v>
      </c>
      <c r="I74" s="134">
        <f>I73*'2. GuV'!$E$194</f>
        <v>0</v>
      </c>
      <c r="J74" s="134">
        <f>J73*'2. GuV'!$E$194</f>
        <v>0</v>
      </c>
      <c r="K74" s="134">
        <f>K73*'2. GuV'!$E$194</f>
        <v>0</v>
      </c>
      <c r="L74" s="134">
        <f>L73*'2. GuV'!$E$194</f>
        <v>0</v>
      </c>
      <c r="M74" s="134">
        <f>M73*'2. GuV'!$E$194</f>
        <v>0</v>
      </c>
      <c r="N74" s="134">
        <f>N73*'2. GuV'!$E$194</f>
        <v>0</v>
      </c>
      <c r="O74" s="134">
        <f>O73*'2. GuV'!$E$194</f>
        <v>0</v>
      </c>
      <c r="P74" s="134">
        <f>P73*'2. GuV'!$E$194</f>
        <v>0</v>
      </c>
      <c r="Q74" s="134">
        <f>Q73*'2. GuV'!$E$194</f>
        <v>0</v>
      </c>
      <c r="R74" s="134">
        <f>R73*'2. GuV'!$E$194</f>
        <v>0</v>
      </c>
      <c r="S74" s="134">
        <f>S73*'2. GuV'!$E$194</f>
        <v>0</v>
      </c>
      <c r="T74" s="134">
        <f>T73*'2. GuV'!$E$194</f>
        <v>0</v>
      </c>
      <c r="U74" s="134">
        <f>U73*'2. GuV'!$E$194</f>
        <v>0</v>
      </c>
      <c r="V74" s="134">
        <f>V73*'2. GuV'!$E$194</f>
        <v>0</v>
      </c>
      <c r="W74" s="134">
        <f>W73*'2. GuV'!$E$194</f>
        <v>0</v>
      </c>
      <c r="X74" s="134">
        <f>X73*'2. GuV'!$E$194</f>
        <v>0</v>
      </c>
      <c r="Y74" s="134">
        <f>Y73*'2. GuV'!$E$194</f>
        <v>0</v>
      </c>
      <c r="Z74" s="134">
        <f>Z73*'2. GuV'!$E$194</f>
        <v>0</v>
      </c>
      <c r="AA74" s="134">
        <f>AA73*'2. GuV'!$E$194</f>
        <v>0</v>
      </c>
      <c r="AB74" s="134">
        <f>AB73*'2. GuV'!$E$194</f>
        <v>0</v>
      </c>
      <c r="AC74" s="134">
        <f>AC73*'2. GuV'!$E$194</f>
        <v>0</v>
      </c>
      <c r="AD74" s="134">
        <f>AD73*'2. GuV'!$E$194</f>
        <v>0</v>
      </c>
      <c r="AE74" s="134">
        <f>AE73*'2. GuV'!$E$194</f>
        <v>0</v>
      </c>
      <c r="AF74" s="134">
        <f>AF73*'2. GuV'!$E$194</f>
        <v>0</v>
      </c>
      <c r="AG74" s="134">
        <f>AG73*'2. GuV'!$E$194</f>
        <v>0</v>
      </c>
      <c r="AH74" s="134">
        <f>AH73*'2. GuV'!$E$194</f>
        <v>0</v>
      </c>
      <c r="AI74" s="134">
        <f>AI73*'2. GuV'!$E$194</f>
        <v>0</v>
      </c>
      <c r="AJ74" s="134">
        <f>AJ73*'2. GuV'!$E$194</f>
        <v>0</v>
      </c>
      <c r="AK74" s="134">
        <f>AK73*'2. GuV'!$E$194</f>
        <v>0</v>
      </c>
      <c r="AL74" s="134">
        <f>AL73*'2. GuV'!$E$194</f>
        <v>0</v>
      </c>
      <c r="AM74" s="134">
        <f>AM73*'2. GuV'!$E$194</f>
        <v>0</v>
      </c>
      <c r="AN74" s="134">
        <f>AN73*'2. GuV'!$E$194</f>
        <v>0</v>
      </c>
      <c r="AO74" s="134">
        <f>AO73*'2. GuV'!$E$194</f>
        <v>0</v>
      </c>
    </row>
    <row r="75" spans="2:60" x14ac:dyDescent="0.25">
      <c r="F75" s="134"/>
      <c r="G75" s="134"/>
      <c r="H75" s="134"/>
      <c r="I75" s="134"/>
      <c r="J75" s="134"/>
      <c r="K75" s="134"/>
      <c r="L75" s="157"/>
      <c r="M75" s="134"/>
      <c r="N75" s="134"/>
      <c r="O75" s="134"/>
      <c r="P75" s="134"/>
      <c r="Q75" s="157"/>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row>
    <row r="76" spans="2:60" s="6" customFormat="1" x14ac:dyDescent="0.25">
      <c r="C76" s="165" t="s">
        <v>173</v>
      </c>
      <c r="D76" s="165"/>
      <c r="F76" s="106">
        <f ca="1">F54+F56+F57+F58+F62+F66+F69+F73+F74</f>
        <v>0</v>
      </c>
      <c r="G76" s="106">
        <f t="shared" ref="G76:AO76" ca="1" si="15">G54+G56+G57+G58+G62+G66+G69+G73+G74</f>
        <v>0</v>
      </c>
      <c r="H76" s="106">
        <f t="shared" ca="1" si="15"/>
        <v>0</v>
      </c>
      <c r="I76" s="106">
        <f t="shared" ca="1" si="15"/>
        <v>0</v>
      </c>
      <c r="J76" s="106">
        <f t="shared" ca="1" si="15"/>
        <v>0</v>
      </c>
      <c r="K76" s="106">
        <f t="shared" ca="1" si="15"/>
        <v>0</v>
      </c>
      <c r="L76" s="106">
        <f t="shared" ca="1" si="15"/>
        <v>0</v>
      </c>
      <c r="M76" s="106">
        <f t="shared" ca="1" si="15"/>
        <v>0</v>
      </c>
      <c r="N76" s="106">
        <f t="shared" ca="1" si="15"/>
        <v>0</v>
      </c>
      <c r="O76" s="106">
        <f t="shared" ca="1" si="15"/>
        <v>0</v>
      </c>
      <c r="P76" s="106">
        <f t="shared" ca="1" si="15"/>
        <v>0</v>
      </c>
      <c r="Q76" s="106">
        <f t="shared" ca="1" si="15"/>
        <v>0</v>
      </c>
      <c r="R76" s="106">
        <f t="shared" ca="1" si="15"/>
        <v>0</v>
      </c>
      <c r="S76" s="106">
        <f t="shared" ca="1" si="15"/>
        <v>0</v>
      </c>
      <c r="T76" s="106">
        <f t="shared" ca="1" si="15"/>
        <v>0</v>
      </c>
      <c r="U76" s="106">
        <f t="shared" ca="1" si="15"/>
        <v>0</v>
      </c>
      <c r="V76" s="106">
        <f t="shared" ca="1" si="15"/>
        <v>0</v>
      </c>
      <c r="W76" s="106">
        <f t="shared" ca="1" si="15"/>
        <v>0</v>
      </c>
      <c r="X76" s="106">
        <f t="shared" ca="1" si="15"/>
        <v>0</v>
      </c>
      <c r="Y76" s="106">
        <f t="shared" ca="1" si="15"/>
        <v>0</v>
      </c>
      <c r="Z76" s="106">
        <f t="shared" ca="1" si="15"/>
        <v>0</v>
      </c>
      <c r="AA76" s="106">
        <f t="shared" ca="1" si="15"/>
        <v>0</v>
      </c>
      <c r="AB76" s="106">
        <f t="shared" ca="1" si="15"/>
        <v>0</v>
      </c>
      <c r="AC76" s="106">
        <f t="shared" ca="1" si="15"/>
        <v>0</v>
      </c>
      <c r="AD76" s="106">
        <f t="shared" ca="1" si="15"/>
        <v>0</v>
      </c>
      <c r="AE76" s="106">
        <f t="shared" ca="1" si="15"/>
        <v>0</v>
      </c>
      <c r="AF76" s="106">
        <f t="shared" ca="1" si="15"/>
        <v>0</v>
      </c>
      <c r="AG76" s="106">
        <f t="shared" ca="1" si="15"/>
        <v>0</v>
      </c>
      <c r="AH76" s="106">
        <f t="shared" ca="1" si="15"/>
        <v>0</v>
      </c>
      <c r="AI76" s="106">
        <f t="shared" ca="1" si="15"/>
        <v>0</v>
      </c>
      <c r="AJ76" s="106">
        <f t="shared" ca="1" si="15"/>
        <v>0</v>
      </c>
      <c r="AK76" s="106">
        <f t="shared" ca="1" si="15"/>
        <v>0</v>
      </c>
      <c r="AL76" s="106">
        <f t="shared" ca="1" si="15"/>
        <v>0</v>
      </c>
      <c r="AM76" s="106">
        <f t="shared" ca="1" si="15"/>
        <v>0</v>
      </c>
      <c r="AN76" s="106">
        <f t="shared" ca="1" si="15"/>
        <v>0</v>
      </c>
      <c r="AO76" s="106">
        <f t="shared" ca="1" si="15"/>
        <v>0</v>
      </c>
      <c r="AP76" s="106"/>
      <c r="AQ76" s="106"/>
      <c r="AR76" s="106"/>
      <c r="AS76" s="106"/>
      <c r="AT76" s="106"/>
      <c r="AU76" s="106"/>
      <c r="AV76" s="106"/>
      <c r="AW76" s="106"/>
      <c r="AX76" s="106"/>
      <c r="AY76" s="106"/>
      <c r="AZ76" s="106"/>
      <c r="BA76" s="106"/>
      <c r="BB76" s="106"/>
      <c r="BC76" s="106"/>
      <c r="BD76" s="106"/>
      <c r="BE76" s="106"/>
      <c r="BF76" s="106"/>
      <c r="BG76" s="106"/>
      <c r="BH76" s="106"/>
    </row>
    <row r="77" spans="2:60" s="6" customFormat="1" x14ac:dyDescent="0.25">
      <c r="C77" s="165" t="s">
        <v>357</v>
      </c>
      <c r="D77" s="165"/>
      <c r="F77" s="106">
        <f ca="1">F76+F60</f>
        <v>0</v>
      </c>
      <c r="G77" s="106">
        <f ca="1">G76+G60</f>
        <v>0</v>
      </c>
      <c r="H77" s="106">
        <f t="shared" ref="H77:AO77" ca="1" si="16">H76+H60</f>
        <v>0</v>
      </c>
      <c r="I77" s="106">
        <f t="shared" ca="1" si="16"/>
        <v>0</v>
      </c>
      <c r="J77" s="106">
        <f t="shared" ca="1" si="16"/>
        <v>0</v>
      </c>
      <c r="K77" s="106">
        <f t="shared" ca="1" si="16"/>
        <v>0</v>
      </c>
      <c r="L77" s="106">
        <f t="shared" ca="1" si="16"/>
        <v>0</v>
      </c>
      <c r="M77" s="106">
        <f t="shared" ca="1" si="16"/>
        <v>0</v>
      </c>
      <c r="N77" s="106">
        <f t="shared" ca="1" si="16"/>
        <v>0</v>
      </c>
      <c r="O77" s="106">
        <f t="shared" ca="1" si="16"/>
        <v>0</v>
      </c>
      <c r="P77" s="106">
        <f t="shared" ca="1" si="16"/>
        <v>0</v>
      </c>
      <c r="Q77" s="106">
        <f t="shared" ca="1" si="16"/>
        <v>0</v>
      </c>
      <c r="R77" s="106">
        <f t="shared" ca="1" si="16"/>
        <v>0</v>
      </c>
      <c r="S77" s="106">
        <f t="shared" ca="1" si="16"/>
        <v>0</v>
      </c>
      <c r="T77" s="106">
        <f t="shared" ca="1" si="16"/>
        <v>0</v>
      </c>
      <c r="U77" s="106">
        <f t="shared" ca="1" si="16"/>
        <v>0</v>
      </c>
      <c r="V77" s="106">
        <f t="shared" ca="1" si="16"/>
        <v>0</v>
      </c>
      <c r="W77" s="106">
        <f t="shared" ca="1" si="16"/>
        <v>0</v>
      </c>
      <c r="X77" s="106">
        <f t="shared" ca="1" si="16"/>
        <v>0</v>
      </c>
      <c r="Y77" s="106">
        <f t="shared" ca="1" si="16"/>
        <v>0</v>
      </c>
      <c r="Z77" s="106">
        <f t="shared" ca="1" si="16"/>
        <v>0</v>
      </c>
      <c r="AA77" s="106">
        <f t="shared" ca="1" si="16"/>
        <v>0</v>
      </c>
      <c r="AB77" s="106">
        <f t="shared" ca="1" si="16"/>
        <v>0</v>
      </c>
      <c r="AC77" s="106">
        <f t="shared" ca="1" si="16"/>
        <v>0</v>
      </c>
      <c r="AD77" s="106">
        <f t="shared" ca="1" si="16"/>
        <v>0</v>
      </c>
      <c r="AE77" s="106">
        <f t="shared" ca="1" si="16"/>
        <v>0</v>
      </c>
      <c r="AF77" s="106">
        <f t="shared" ca="1" si="16"/>
        <v>0</v>
      </c>
      <c r="AG77" s="106">
        <f t="shared" ca="1" si="16"/>
        <v>0</v>
      </c>
      <c r="AH77" s="106">
        <f t="shared" ca="1" si="16"/>
        <v>0</v>
      </c>
      <c r="AI77" s="106">
        <f t="shared" ca="1" si="16"/>
        <v>0</v>
      </c>
      <c r="AJ77" s="106">
        <f t="shared" ca="1" si="16"/>
        <v>0</v>
      </c>
      <c r="AK77" s="106">
        <f t="shared" ca="1" si="16"/>
        <v>0</v>
      </c>
      <c r="AL77" s="106">
        <f t="shared" ca="1" si="16"/>
        <v>0</v>
      </c>
      <c r="AM77" s="106">
        <f t="shared" ca="1" si="16"/>
        <v>0</v>
      </c>
      <c r="AN77" s="106">
        <f t="shared" ca="1" si="16"/>
        <v>0</v>
      </c>
      <c r="AO77" s="106">
        <f t="shared" ca="1" si="16"/>
        <v>0</v>
      </c>
      <c r="AP77" s="106"/>
      <c r="AQ77" s="106"/>
      <c r="AR77" s="106"/>
      <c r="AS77" s="106"/>
      <c r="AT77" s="106"/>
      <c r="AU77" s="106"/>
      <c r="AV77" s="106"/>
      <c r="AW77" s="106"/>
      <c r="AX77" s="106"/>
      <c r="AY77" s="106"/>
      <c r="AZ77" s="106"/>
      <c r="BA77" s="106"/>
      <c r="BB77" s="106"/>
      <c r="BC77" s="106"/>
      <c r="BD77" s="106"/>
      <c r="BE77" s="106"/>
      <c r="BF77" s="106"/>
      <c r="BG77" s="106"/>
      <c r="BH77" s="106"/>
    </row>
    <row r="78" spans="2:60" x14ac:dyDescent="0.25">
      <c r="B78" s="6"/>
      <c r="C78" s="6"/>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2:60" x14ac:dyDescent="0.25">
      <c r="B79" s="6"/>
      <c r="C79" s="6"/>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2:60" x14ac:dyDescent="0.25">
      <c r="B80" s="6"/>
      <c r="C80" s="6"/>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2:60" ht="17.399999999999999" x14ac:dyDescent="0.3">
      <c r="B81" s="5"/>
      <c r="C81" s="393" t="s">
        <v>201</v>
      </c>
      <c r="D81" s="380"/>
      <c r="E81" s="380"/>
      <c r="F81" s="385">
        <f t="shared" ref="F81:AO81" ca="1" si="17">F21</f>
        <v>43525</v>
      </c>
      <c r="G81" s="385">
        <f t="shared" ca="1" si="17"/>
        <v>43556</v>
      </c>
      <c r="H81" s="385">
        <f t="shared" ca="1" si="17"/>
        <v>43586</v>
      </c>
      <c r="I81" s="385">
        <f t="shared" ca="1" si="17"/>
        <v>43617</v>
      </c>
      <c r="J81" s="385">
        <f t="shared" ca="1" si="17"/>
        <v>43647</v>
      </c>
      <c r="K81" s="385">
        <f t="shared" ca="1" si="17"/>
        <v>43678</v>
      </c>
      <c r="L81" s="385">
        <f t="shared" ca="1" si="17"/>
        <v>43709</v>
      </c>
      <c r="M81" s="385">
        <f t="shared" ca="1" si="17"/>
        <v>43739</v>
      </c>
      <c r="N81" s="385">
        <f t="shared" ca="1" si="17"/>
        <v>43770</v>
      </c>
      <c r="O81" s="385">
        <f t="shared" ca="1" si="17"/>
        <v>43800</v>
      </c>
      <c r="P81" s="385">
        <f t="shared" ca="1" si="17"/>
        <v>43831</v>
      </c>
      <c r="Q81" s="385">
        <f t="shared" ca="1" si="17"/>
        <v>43862</v>
      </c>
      <c r="R81" s="385">
        <f t="shared" ca="1" si="17"/>
        <v>43891</v>
      </c>
      <c r="S81" s="385">
        <f t="shared" ca="1" si="17"/>
        <v>43922</v>
      </c>
      <c r="T81" s="385">
        <f t="shared" ca="1" si="17"/>
        <v>43952</v>
      </c>
      <c r="U81" s="385">
        <f t="shared" ca="1" si="17"/>
        <v>43983</v>
      </c>
      <c r="V81" s="385">
        <f t="shared" ca="1" si="17"/>
        <v>44013</v>
      </c>
      <c r="W81" s="385">
        <f t="shared" ca="1" si="17"/>
        <v>44044</v>
      </c>
      <c r="X81" s="385">
        <f t="shared" ca="1" si="17"/>
        <v>44075</v>
      </c>
      <c r="Y81" s="385">
        <f t="shared" ca="1" si="17"/>
        <v>44105</v>
      </c>
      <c r="Z81" s="385">
        <f t="shared" ca="1" si="17"/>
        <v>44136</v>
      </c>
      <c r="AA81" s="385">
        <f t="shared" ca="1" si="17"/>
        <v>44166</v>
      </c>
      <c r="AB81" s="385">
        <f t="shared" ca="1" si="17"/>
        <v>44197</v>
      </c>
      <c r="AC81" s="385">
        <f t="shared" ca="1" si="17"/>
        <v>44228</v>
      </c>
      <c r="AD81" s="385">
        <f t="shared" ca="1" si="17"/>
        <v>44256</v>
      </c>
      <c r="AE81" s="385">
        <f t="shared" ca="1" si="17"/>
        <v>44287</v>
      </c>
      <c r="AF81" s="385">
        <f t="shared" ca="1" si="17"/>
        <v>44317</v>
      </c>
      <c r="AG81" s="385">
        <f t="shared" ca="1" si="17"/>
        <v>44348</v>
      </c>
      <c r="AH81" s="385">
        <f t="shared" ca="1" si="17"/>
        <v>44378</v>
      </c>
      <c r="AI81" s="385">
        <f t="shared" ca="1" si="17"/>
        <v>44409</v>
      </c>
      <c r="AJ81" s="385">
        <f t="shared" ca="1" si="17"/>
        <v>44440</v>
      </c>
      <c r="AK81" s="385">
        <f t="shared" ca="1" si="17"/>
        <v>44470</v>
      </c>
      <c r="AL81" s="385">
        <f t="shared" ca="1" si="17"/>
        <v>44501</v>
      </c>
      <c r="AM81" s="385">
        <f t="shared" ca="1" si="17"/>
        <v>44531</v>
      </c>
      <c r="AN81" s="385">
        <f t="shared" ca="1" si="17"/>
        <v>44562</v>
      </c>
      <c r="AO81" s="385">
        <f t="shared" ca="1" si="17"/>
        <v>44593</v>
      </c>
      <c r="AP81" s="56"/>
      <c r="AQ81" s="56"/>
      <c r="AR81" s="56"/>
      <c r="AS81" s="56"/>
      <c r="AT81" s="56"/>
      <c r="AU81" s="56"/>
      <c r="AV81" s="56"/>
    </row>
    <row r="82" spans="2:60" ht="3.75" customHeight="1" x14ac:dyDescent="0.3">
      <c r="B82" s="6"/>
      <c r="C82" s="170"/>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2:60" x14ac:dyDescent="0.25">
      <c r="B83" s="6"/>
      <c r="C83" s="6" t="s">
        <v>175</v>
      </c>
      <c r="E83" s="50">
        <f ca="1">F26+F27+F35+F40+F45</f>
        <v>0</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2:60" s="145" customFormat="1" x14ac:dyDescent="0.25">
      <c r="B84" s="156"/>
      <c r="C84" s="164" t="s">
        <v>176</v>
      </c>
      <c r="D84" s="163"/>
      <c r="E84" s="167"/>
      <c r="F84" s="169">
        <f t="shared" ref="F84:AO84" ca="1" si="18">F48</f>
        <v>0</v>
      </c>
      <c r="G84" s="169">
        <f ca="1">G48</f>
        <v>0</v>
      </c>
      <c r="H84" s="169">
        <f t="shared" ca="1" si="18"/>
        <v>0</v>
      </c>
      <c r="I84" s="169">
        <f t="shared" ca="1" si="18"/>
        <v>0</v>
      </c>
      <c r="J84" s="169">
        <f t="shared" ca="1" si="18"/>
        <v>0</v>
      </c>
      <c r="K84" s="169">
        <f t="shared" ca="1" si="18"/>
        <v>0</v>
      </c>
      <c r="L84" s="169">
        <f t="shared" ca="1" si="18"/>
        <v>0</v>
      </c>
      <c r="M84" s="169">
        <f t="shared" ca="1" si="18"/>
        <v>0</v>
      </c>
      <c r="N84" s="169">
        <f t="shared" ca="1" si="18"/>
        <v>0</v>
      </c>
      <c r="O84" s="169">
        <f t="shared" ca="1" si="18"/>
        <v>0</v>
      </c>
      <c r="P84" s="169">
        <f t="shared" ca="1" si="18"/>
        <v>0</v>
      </c>
      <c r="Q84" s="169">
        <f t="shared" ca="1" si="18"/>
        <v>0</v>
      </c>
      <c r="R84" s="169">
        <f t="shared" ca="1" si="18"/>
        <v>0</v>
      </c>
      <c r="S84" s="169">
        <f t="shared" ca="1" si="18"/>
        <v>0</v>
      </c>
      <c r="T84" s="169">
        <f t="shared" ca="1" si="18"/>
        <v>0</v>
      </c>
      <c r="U84" s="169">
        <f t="shared" ca="1" si="18"/>
        <v>0</v>
      </c>
      <c r="V84" s="169">
        <f t="shared" ca="1" si="18"/>
        <v>0</v>
      </c>
      <c r="W84" s="169">
        <f t="shared" ca="1" si="18"/>
        <v>0</v>
      </c>
      <c r="X84" s="169">
        <f t="shared" ca="1" si="18"/>
        <v>0</v>
      </c>
      <c r="Y84" s="169">
        <f t="shared" ca="1" si="18"/>
        <v>0</v>
      </c>
      <c r="Z84" s="169">
        <f t="shared" ca="1" si="18"/>
        <v>0</v>
      </c>
      <c r="AA84" s="169">
        <f t="shared" ca="1" si="18"/>
        <v>0</v>
      </c>
      <c r="AB84" s="169">
        <f t="shared" ca="1" si="18"/>
        <v>0</v>
      </c>
      <c r="AC84" s="169">
        <f t="shared" ca="1" si="18"/>
        <v>0</v>
      </c>
      <c r="AD84" s="169">
        <f t="shared" ca="1" si="18"/>
        <v>0</v>
      </c>
      <c r="AE84" s="169">
        <f t="shared" ca="1" si="18"/>
        <v>0</v>
      </c>
      <c r="AF84" s="169">
        <f t="shared" ca="1" si="18"/>
        <v>0</v>
      </c>
      <c r="AG84" s="169">
        <f t="shared" ca="1" si="18"/>
        <v>0</v>
      </c>
      <c r="AH84" s="169">
        <f t="shared" ca="1" si="18"/>
        <v>0</v>
      </c>
      <c r="AI84" s="169">
        <f t="shared" ca="1" si="18"/>
        <v>0</v>
      </c>
      <c r="AJ84" s="169">
        <f t="shared" ca="1" si="18"/>
        <v>0</v>
      </c>
      <c r="AK84" s="169">
        <f t="shared" ca="1" si="18"/>
        <v>0</v>
      </c>
      <c r="AL84" s="169">
        <f t="shared" ca="1" si="18"/>
        <v>0</v>
      </c>
      <c r="AM84" s="169">
        <f t="shared" ca="1" si="18"/>
        <v>0</v>
      </c>
      <c r="AN84" s="169">
        <f t="shared" ca="1" si="18"/>
        <v>0</v>
      </c>
      <c r="AO84" s="169">
        <f t="shared" ca="1" si="18"/>
        <v>0</v>
      </c>
      <c r="AP84" s="149"/>
      <c r="AQ84" s="149"/>
      <c r="AR84" s="149"/>
      <c r="AS84" s="149"/>
      <c r="AT84" s="149"/>
      <c r="AU84" s="149"/>
      <c r="AV84" s="149"/>
      <c r="AW84" s="149"/>
      <c r="AX84" s="149"/>
      <c r="AY84" s="149"/>
      <c r="AZ84" s="149"/>
      <c r="BA84" s="149"/>
      <c r="BB84" s="149"/>
      <c r="BC84" s="149"/>
      <c r="BD84" s="149"/>
      <c r="BE84" s="149"/>
      <c r="BF84" s="149"/>
      <c r="BG84" s="149"/>
      <c r="BH84" s="149"/>
    </row>
    <row r="85" spans="2:60" s="145" customFormat="1" x14ac:dyDescent="0.25">
      <c r="B85" s="156"/>
      <c r="C85" s="165" t="s">
        <v>177</v>
      </c>
      <c r="D85" s="166"/>
      <c r="E85" s="167"/>
      <c r="F85" s="169">
        <f t="shared" ref="F85:AO85" ca="1" si="19">F76</f>
        <v>0</v>
      </c>
      <c r="G85" s="169">
        <f t="shared" ca="1" si="19"/>
        <v>0</v>
      </c>
      <c r="H85" s="169">
        <f t="shared" ca="1" si="19"/>
        <v>0</v>
      </c>
      <c r="I85" s="169">
        <f t="shared" ca="1" si="19"/>
        <v>0</v>
      </c>
      <c r="J85" s="169">
        <f t="shared" ca="1" si="19"/>
        <v>0</v>
      </c>
      <c r="K85" s="169">
        <f t="shared" ca="1" si="19"/>
        <v>0</v>
      </c>
      <c r="L85" s="169">
        <f t="shared" ca="1" si="19"/>
        <v>0</v>
      </c>
      <c r="M85" s="169">
        <f t="shared" ca="1" si="19"/>
        <v>0</v>
      </c>
      <c r="N85" s="169">
        <f t="shared" ca="1" si="19"/>
        <v>0</v>
      </c>
      <c r="O85" s="169">
        <f t="shared" ca="1" si="19"/>
        <v>0</v>
      </c>
      <c r="P85" s="169">
        <f t="shared" ca="1" si="19"/>
        <v>0</v>
      </c>
      <c r="Q85" s="169">
        <f t="shared" ca="1" si="19"/>
        <v>0</v>
      </c>
      <c r="R85" s="169">
        <f t="shared" ca="1" si="19"/>
        <v>0</v>
      </c>
      <c r="S85" s="169">
        <f t="shared" ca="1" si="19"/>
        <v>0</v>
      </c>
      <c r="T85" s="169">
        <f t="shared" ca="1" si="19"/>
        <v>0</v>
      </c>
      <c r="U85" s="169">
        <f t="shared" ca="1" si="19"/>
        <v>0</v>
      </c>
      <c r="V85" s="169">
        <f t="shared" ca="1" si="19"/>
        <v>0</v>
      </c>
      <c r="W85" s="169">
        <f t="shared" ca="1" si="19"/>
        <v>0</v>
      </c>
      <c r="X85" s="169">
        <f t="shared" ca="1" si="19"/>
        <v>0</v>
      </c>
      <c r="Y85" s="169">
        <f t="shared" ca="1" si="19"/>
        <v>0</v>
      </c>
      <c r="Z85" s="169">
        <f t="shared" ca="1" si="19"/>
        <v>0</v>
      </c>
      <c r="AA85" s="169">
        <f t="shared" ca="1" si="19"/>
        <v>0</v>
      </c>
      <c r="AB85" s="169">
        <f t="shared" ca="1" si="19"/>
        <v>0</v>
      </c>
      <c r="AC85" s="169">
        <f t="shared" ca="1" si="19"/>
        <v>0</v>
      </c>
      <c r="AD85" s="169">
        <f t="shared" ca="1" si="19"/>
        <v>0</v>
      </c>
      <c r="AE85" s="169">
        <f t="shared" ca="1" si="19"/>
        <v>0</v>
      </c>
      <c r="AF85" s="169">
        <f t="shared" ca="1" si="19"/>
        <v>0</v>
      </c>
      <c r="AG85" s="169">
        <f t="shared" ca="1" si="19"/>
        <v>0</v>
      </c>
      <c r="AH85" s="169">
        <f t="shared" ca="1" si="19"/>
        <v>0</v>
      </c>
      <c r="AI85" s="169">
        <f t="shared" ca="1" si="19"/>
        <v>0</v>
      </c>
      <c r="AJ85" s="169">
        <f t="shared" ca="1" si="19"/>
        <v>0</v>
      </c>
      <c r="AK85" s="169">
        <f t="shared" ca="1" si="19"/>
        <v>0</v>
      </c>
      <c r="AL85" s="169">
        <f t="shared" ca="1" si="19"/>
        <v>0</v>
      </c>
      <c r="AM85" s="169">
        <f t="shared" ca="1" si="19"/>
        <v>0</v>
      </c>
      <c r="AN85" s="169">
        <f t="shared" ca="1" si="19"/>
        <v>0</v>
      </c>
      <c r="AO85" s="169">
        <f t="shared" ca="1" si="19"/>
        <v>0</v>
      </c>
      <c r="AP85" s="149"/>
      <c r="AQ85" s="149"/>
      <c r="AR85" s="149"/>
      <c r="AS85" s="149"/>
      <c r="AT85" s="149"/>
      <c r="AU85" s="149"/>
      <c r="AV85" s="149"/>
      <c r="AW85" s="149"/>
      <c r="AX85" s="149"/>
      <c r="AY85" s="149"/>
      <c r="AZ85" s="149"/>
      <c r="BA85" s="149"/>
      <c r="BB85" s="149"/>
      <c r="BC85" s="149"/>
      <c r="BD85" s="149"/>
      <c r="BE85" s="149"/>
      <c r="BF85" s="149"/>
      <c r="BG85" s="149"/>
      <c r="BH85" s="149"/>
    </row>
    <row r="86" spans="2:60" s="145" customFormat="1" x14ac:dyDescent="0.25">
      <c r="C86" s="165" t="s">
        <v>353</v>
      </c>
      <c r="D86" s="165"/>
      <c r="E86" s="168"/>
      <c r="F86" s="169">
        <f t="shared" ref="F86:AO86" si="20">F60</f>
        <v>0</v>
      </c>
      <c r="G86" s="169">
        <f t="shared" si="20"/>
        <v>0</v>
      </c>
      <c r="H86" s="169">
        <f t="shared" si="20"/>
        <v>0</v>
      </c>
      <c r="I86" s="169">
        <f t="shared" si="20"/>
        <v>0</v>
      </c>
      <c r="J86" s="169">
        <f t="shared" si="20"/>
        <v>0</v>
      </c>
      <c r="K86" s="169">
        <f t="shared" si="20"/>
        <v>0</v>
      </c>
      <c r="L86" s="169">
        <f t="shared" si="20"/>
        <v>0</v>
      </c>
      <c r="M86" s="169">
        <f t="shared" si="20"/>
        <v>0</v>
      </c>
      <c r="N86" s="169">
        <f t="shared" si="20"/>
        <v>0</v>
      </c>
      <c r="O86" s="169">
        <f t="shared" si="20"/>
        <v>0</v>
      </c>
      <c r="P86" s="169">
        <f t="shared" si="20"/>
        <v>0</v>
      </c>
      <c r="Q86" s="169">
        <f t="shared" si="20"/>
        <v>0</v>
      </c>
      <c r="R86" s="169">
        <f t="shared" si="20"/>
        <v>0</v>
      </c>
      <c r="S86" s="169">
        <f t="shared" si="20"/>
        <v>0</v>
      </c>
      <c r="T86" s="169">
        <f t="shared" si="20"/>
        <v>0</v>
      </c>
      <c r="U86" s="169">
        <f t="shared" si="20"/>
        <v>0</v>
      </c>
      <c r="V86" s="169">
        <f t="shared" si="20"/>
        <v>0</v>
      </c>
      <c r="W86" s="169">
        <f t="shared" si="20"/>
        <v>0</v>
      </c>
      <c r="X86" s="169">
        <f t="shared" si="20"/>
        <v>0</v>
      </c>
      <c r="Y86" s="169">
        <f t="shared" si="20"/>
        <v>0</v>
      </c>
      <c r="Z86" s="169">
        <f t="shared" si="20"/>
        <v>0</v>
      </c>
      <c r="AA86" s="169">
        <f t="shared" si="20"/>
        <v>0</v>
      </c>
      <c r="AB86" s="169">
        <f t="shared" si="20"/>
        <v>0</v>
      </c>
      <c r="AC86" s="169">
        <f t="shared" si="20"/>
        <v>0</v>
      </c>
      <c r="AD86" s="169">
        <f t="shared" si="20"/>
        <v>0</v>
      </c>
      <c r="AE86" s="169">
        <f t="shared" si="20"/>
        <v>0</v>
      </c>
      <c r="AF86" s="169">
        <f t="shared" si="20"/>
        <v>0</v>
      </c>
      <c r="AG86" s="169">
        <f t="shared" si="20"/>
        <v>0</v>
      </c>
      <c r="AH86" s="169">
        <f t="shared" si="20"/>
        <v>0</v>
      </c>
      <c r="AI86" s="169">
        <f t="shared" si="20"/>
        <v>0</v>
      </c>
      <c r="AJ86" s="169">
        <f t="shared" si="20"/>
        <v>0</v>
      </c>
      <c r="AK86" s="169">
        <f t="shared" si="20"/>
        <v>0</v>
      </c>
      <c r="AL86" s="169">
        <f t="shared" si="20"/>
        <v>0</v>
      </c>
      <c r="AM86" s="169">
        <f t="shared" si="20"/>
        <v>0</v>
      </c>
      <c r="AN86" s="169">
        <f t="shared" si="20"/>
        <v>0</v>
      </c>
      <c r="AO86" s="169">
        <f t="shared" si="20"/>
        <v>0</v>
      </c>
      <c r="AP86" s="149"/>
      <c r="AQ86" s="149"/>
      <c r="AR86" s="149"/>
      <c r="AS86" s="149"/>
      <c r="AT86" s="149"/>
      <c r="AU86" s="149"/>
      <c r="AV86" s="149"/>
      <c r="AW86" s="149"/>
      <c r="AX86" s="149"/>
      <c r="AY86" s="149"/>
      <c r="AZ86" s="149"/>
      <c r="BA86" s="149"/>
      <c r="BB86" s="149"/>
      <c r="BC86" s="149"/>
      <c r="BD86" s="149"/>
      <c r="BE86" s="149"/>
      <c r="BF86" s="149"/>
      <c r="BG86" s="149"/>
      <c r="BH86" s="149"/>
    </row>
    <row r="87" spans="2:60" s="145" customFormat="1" ht="3" customHeight="1" x14ac:dyDescent="0.25">
      <c r="B87" s="156"/>
      <c r="C87" s="156"/>
      <c r="E87" s="167"/>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49"/>
      <c r="AQ87" s="149"/>
      <c r="AR87" s="149"/>
      <c r="AS87" s="149"/>
      <c r="AT87" s="149"/>
      <c r="AU87" s="149"/>
      <c r="AV87" s="149"/>
      <c r="AW87" s="149"/>
      <c r="AX87" s="149"/>
      <c r="AY87" s="149"/>
      <c r="AZ87" s="149"/>
      <c r="BA87" s="149"/>
      <c r="BB87" s="149"/>
      <c r="BC87" s="149"/>
      <c r="BD87" s="149"/>
      <c r="BE87" s="149"/>
      <c r="BF87" s="149"/>
      <c r="BG87" s="149"/>
      <c r="BH87" s="149"/>
    </row>
    <row r="88" spans="2:60" s="145" customFormat="1" x14ac:dyDescent="0.25">
      <c r="C88" s="145" t="s">
        <v>174</v>
      </c>
      <c r="E88" s="168"/>
      <c r="F88" s="169">
        <f t="shared" ref="F88:AO88" ca="1" si="21">F84-F85</f>
        <v>0</v>
      </c>
      <c r="G88" s="169">
        <f t="shared" ca="1" si="21"/>
        <v>0</v>
      </c>
      <c r="H88" s="169">
        <f t="shared" ca="1" si="21"/>
        <v>0</v>
      </c>
      <c r="I88" s="169">
        <f t="shared" ca="1" si="21"/>
        <v>0</v>
      </c>
      <c r="J88" s="169">
        <f t="shared" ca="1" si="21"/>
        <v>0</v>
      </c>
      <c r="K88" s="169">
        <f t="shared" ca="1" si="21"/>
        <v>0</v>
      </c>
      <c r="L88" s="169">
        <f t="shared" ca="1" si="21"/>
        <v>0</v>
      </c>
      <c r="M88" s="169">
        <f t="shared" ca="1" si="21"/>
        <v>0</v>
      </c>
      <c r="N88" s="169">
        <f t="shared" ca="1" si="21"/>
        <v>0</v>
      </c>
      <c r="O88" s="169">
        <f t="shared" ca="1" si="21"/>
        <v>0</v>
      </c>
      <c r="P88" s="169">
        <f t="shared" ca="1" si="21"/>
        <v>0</v>
      </c>
      <c r="Q88" s="169">
        <f t="shared" ca="1" si="21"/>
        <v>0</v>
      </c>
      <c r="R88" s="169">
        <f t="shared" ca="1" si="21"/>
        <v>0</v>
      </c>
      <c r="S88" s="169">
        <f t="shared" ca="1" si="21"/>
        <v>0</v>
      </c>
      <c r="T88" s="169">
        <f t="shared" ca="1" si="21"/>
        <v>0</v>
      </c>
      <c r="U88" s="169">
        <f t="shared" ca="1" si="21"/>
        <v>0</v>
      </c>
      <c r="V88" s="169">
        <f t="shared" ca="1" si="21"/>
        <v>0</v>
      </c>
      <c r="W88" s="169">
        <f t="shared" ca="1" si="21"/>
        <v>0</v>
      </c>
      <c r="X88" s="169">
        <f t="shared" ca="1" si="21"/>
        <v>0</v>
      </c>
      <c r="Y88" s="169">
        <f t="shared" ca="1" si="21"/>
        <v>0</v>
      </c>
      <c r="Z88" s="169">
        <f t="shared" ca="1" si="21"/>
        <v>0</v>
      </c>
      <c r="AA88" s="169">
        <f t="shared" ca="1" si="21"/>
        <v>0</v>
      </c>
      <c r="AB88" s="169">
        <f t="shared" ca="1" si="21"/>
        <v>0</v>
      </c>
      <c r="AC88" s="169">
        <f t="shared" ca="1" si="21"/>
        <v>0</v>
      </c>
      <c r="AD88" s="169">
        <f t="shared" ca="1" si="21"/>
        <v>0</v>
      </c>
      <c r="AE88" s="169">
        <f t="shared" ca="1" si="21"/>
        <v>0</v>
      </c>
      <c r="AF88" s="169">
        <f t="shared" ca="1" si="21"/>
        <v>0</v>
      </c>
      <c r="AG88" s="169">
        <f t="shared" ca="1" si="21"/>
        <v>0</v>
      </c>
      <c r="AH88" s="169">
        <f t="shared" ca="1" si="21"/>
        <v>0</v>
      </c>
      <c r="AI88" s="169">
        <f t="shared" ca="1" si="21"/>
        <v>0</v>
      </c>
      <c r="AJ88" s="169">
        <f t="shared" ca="1" si="21"/>
        <v>0</v>
      </c>
      <c r="AK88" s="169">
        <f t="shared" ca="1" si="21"/>
        <v>0</v>
      </c>
      <c r="AL88" s="169">
        <f t="shared" ca="1" si="21"/>
        <v>0</v>
      </c>
      <c r="AM88" s="169">
        <f t="shared" ca="1" si="21"/>
        <v>0</v>
      </c>
      <c r="AN88" s="169">
        <f t="shared" ca="1" si="21"/>
        <v>0</v>
      </c>
      <c r="AO88" s="169">
        <f t="shared" ca="1" si="21"/>
        <v>0</v>
      </c>
      <c r="AP88" s="149"/>
      <c r="AQ88" s="149"/>
      <c r="AR88" s="149"/>
      <c r="AS88" s="149"/>
      <c r="AT88" s="149"/>
      <c r="AU88" s="149"/>
      <c r="AV88" s="149"/>
      <c r="AW88" s="149"/>
      <c r="AX88" s="149"/>
      <c r="AY88" s="149"/>
      <c r="AZ88" s="149"/>
      <c r="BA88" s="149"/>
      <c r="BB88" s="149"/>
      <c r="BC88" s="149"/>
      <c r="BD88" s="149"/>
      <c r="BE88" s="149"/>
      <c r="BF88" s="149"/>
      <c r="BG88" s="149"/>
      <c r="BH88" s="149"/>
    </row>
    <row r="89" spans="2:60" s="145" customFormat="1" x14ac:dyDescent="0.25">
      <c r="C89" s="145" t="s">
        <v>181</v>
      </c>
      <c r="E89" s="168"/>
      <c r="F89" s="169">
        <f ca="1">F29+F31-F56-F57</f>
        <v>0</v>
      </c>
      <c r="G89" s="169">
        <f t="shared" ref="G89:AO89" ca="1" si="22">G29+G31-G56-G57</f>
        <v>0</v>
      </c>
      <c r="H89" s="169">
        <f t="shared" ca="1" si="22"/>
        <v>0</v>
      </c>
      <c r="I89" s="169">
        <f t="shared" ca="1" si="22"/>
        <v>0</v>
      </c>
      <c r="J89" s="169">
        <f t="shared" ca="1" si="22"/>
        <v>0</v>
      </c>
      <c r="K89" s="169">
        <f t="shared" ca="1" si="22"/>
        <v>0</v>
      </c>
      <c r="L89" s="169">
        <f t="shared" ca="1" si="22"/>
        <v>0</v>
      </c>
      <c r="M89" s="169">
        <f t="shared" ca="1" si="22"/>
        <v>0</v>
      </c>
      <c r="N89" s="169">
        <f t="shared" ca="1" si="22"/>
        <v>0</v>
      </c>
      <c r="O89" s="169">
        <f t="shared" ca="1" si="22"/>
        <v>0</v>
      </c>
      <c r="P89" s="169">
        <f t="shared" ca="1" si="22"/>
        <v>0</v>
      </c>
      <c r="Q89" s="169">
        <f t="shared" ca="1" si="22"/>
        <v>0</v>
      </c>
      <c r="R89" s="169">
        <f t="shared" ca="1" si="22"/>
        <v>0</v>
      </c>
      <c r="S89" s="169">
        <f t="shared" ca="1" si="22"/>
        <v>0</v>
      </c>
      <c r="T89" s="169">
        <f t="shared" ca="1" si="22"/>
        <v>0</v>
      </c>
      <c r="U89" s="169">
        <f t="shared" ca="1" si="22"/>
        <v>0</v>
      </c>
      <c r="V89" s="169">
        <f t="shared" ca="1" si="22"/>
        <v>0</v>
      </c>
      <c r="W89" s="169">
        <f t="shared" ca="1" si="22"/>
        <v>0</v>
      </c>
      <c r="X89" s="169">
        <f t="shared" ca="1" si="22"/>
        <v>0</v>
      </c>
      <c r="Y89" s="169">
        <f t="shared" ca="1" si="22"/>
        <v>0</v>
      </c>
      <c r="Z89" s="169">
        <f t="shared" ca="1" si="22"/>
        <v>0</v>
      </c>
      <c r="AA89" s="169">
        <f t="shared" ca="1" si="22"/>
        <v>0</v>
      </c>
      <c r="AB89" s="169">
        <f t="shared" ca="1" si="22"/>
        <v>0</v>
      </c>
      <c r="AC89" s="169">
        <f t="shared" ca="1" si="22"/>
        <v>0</v>
      </c>
      <c r="AD89" s="169">
        <f t="shared" ca="1" si="22"/>
        <v>0</v>
      </c>
      <c r="AE89" s="169">
        <f t="shared" ca="1" si="22"/>
        <v>0</v>
      </c>
      <c r="AF89" s="169">
        <f t="shared" ca="1" si="22"/>
        <v>0</v>
      </c>
      <c r="AG89" s="169">
        <f t="shared" ca="1" si="22"/>
        <v>0</v>
      </c>
      <c r="AH89" s="169">
        <f t="shared" ca="1" si="22"/>
        <v>0</v>
      </c>
      <c r="AI89" s="169">
        <f t="shared" ca="1" si="22"/>
        <v>0</v>
      </c>
      <c r="AJ89" s="169">
        <f t="shared" ca="1" si="22"/>
        <v>0</v>
      </c>
      <c r="AK89" s="169">
        <f t="shared" ca="1" si="22"/>
        <v>0</v>
      </c>
      <c r="AL89" s="169">
        <f t="shared" ca="1" si="22"/>
        <v>0</v>
      </c>
      <c r="AM89" s="169">
        <f t="shared" ca="1" si="22"/>
        <v>0</v>
      </c>
      <c r="AN89" s="169">
        <f t="shared" ca="1" si="22"/>
        <v>0</v>
      </c>
      <c r="AO89" s="169">
        <f t="shared" ca="1" si="22"/>
        <v>0</v>
      </c>
      <c r="AP89" s="149"/>
      <c r="AQ89" s="149"/>
      <c r="AR89" s="149"/>
      <c r="AS89" s="149"/>
      <c r="AT89" s="149"/>
      <c r="AU89" s="149"/>
      <c r="AV89" s="149"/>
      <c r="AW89" s="149"/>
      <c r="AX89" s="149"/>
      <c r="AY89" s="149"/>
      <c r="AZ89" s="149"/>
      <c r="BA89" s="149"/>
      <c r="BB89" s="149"/>
      <c r="BC89" s="149"/>
      <c r="BD89" s="149"/>
      <c r="BE89" s="149"/>
      <c r="BF89" s="149"/>
      <c r="BG89" s="149"/>
      <c r="BH89" s="149"/>
    </row>
    <row r="90" spans="2:60" s="145" customFormat="1" x14ac:dyDescent="0.25">
      <c r="C90" s="145" t="s">
        <v>368</v>
      </c>
      <c r="E90" s="168"/>
      <c r="F90" s="169">
        <f ca="1">F89</f>
        <v>0</v>
      </c>
      <c r="G90" s="169">
        <f t="shared" ref="G90:AO90" ca="1" si="23">F90+G89</f>
        <v>0</v>
      </c>
      <c r="H90" s="169">
        <f t="shared" ca="1" si="23"/>
        <v>0</v>
      </c>
      <c r="I90" s="169">
        <f t="shared" ca="1" si="23"/>
        <v>0</v>
      </c>
      <c r="J90" s="169">
        <f t="shared" ca="1" si="23"/>
        <v>0</v>
      </c>
      <c r="K90" s="169">
        <f t="shared" ca="1" si="23"/>
        <v>0</v>
      </c>
      <c r="L90" s="169">
        <f t="shared" ca="1" si="23"/>
        <v>0</v>
      </c>
      <c r="M90" s="169">
        <f t="shared" ca="1" si="23"/>
        <v>0</v>
      </c>
      <c r="N90" s="169">
        <f t="shared" ca="1" si="23"/>
        <v>0</v>
      </c>
      <c r="O90" s="169">
        <f t="shared" ca="1" si="23"/>
        <v>0</v>
      </c>
      <c r="P90" s="169">
        <f t="shared" ca="1" si="23"/>
        <v>0</v>
      </c>
      <c r="Q90" s="169">
        <f t="shared" ca="1" si="23"/>
        <v>0</v>
      </c>
      <c r="R90" s="169">
        <f t="shared" ca="1" si="23"/>
        <v>0</v>
      </c>
      <c r="S90" s="169">
        <f t="shared" ca="1" si="23"/>
        <v>0</v>
      </c>
      <c r="T90" s="169">
        <f t="shared" ca="1" si="23"/>
        <v>0</v>
      </c>
      <c r="U90" s="169">
        <f t="shared" ca="1" si="23"/>
        <v>0</v>
      </c>
      <c r="V90" s="169">
        <f t="shared" ca="1" si="23"/>
        <v>0</v>
      </c>
      <c r="W90" s="169">
        <f t="shared" ca="1" si="23"/>
        <v>0</v>
      </c>
      <c r="X90" s="169">
        <f t="shared" ca="1" si="23"/>
        <v>0</v>
      </c>
      <c r="Y90" s="169">
        <f t="shared" ca="1" si="23"/>
        <v>0</v>
      </c>
      <c r="Z90" s="169">
        <f t="shared" ca="1" si="23"/>
        <v>0</v>
      </c>
      <c r="AA90" s="169">
        <f t="shared" ca="1" si="23"/>
        <v>0</v>
      </c>
      <c r="AB90" s="169">
        <f t="shared" ca="1" si="23"/>
        <v>0</v>
      </c>
      <c r="AC90" s="169">
        <f t="shared" ca="1" si="23"/>
        <v>0</v>
      </c>
      <c r="AD90" s="169">
        <f t="shared" ca="1" si="23"/>
        <v>0</v>
      </c>
      <c r="AE90" s="169">
        <f t="shared" ca="1" si="23"/>
        <v>0</v>
      </c>
      <c r="AF90" s="169">
        <f t="shared" ca="1" si="23"/>
        <v>0</v>
      </c>
      <c r="AG90" s="169">
        <f t="shared" ca="1" si="23"/>
        <v>0</v>
      </c>
      <c r="AH90" s="169">
        <f t="shared" ca="1" si="23"/>
        <v>0</v>
      </c>
      <c r="AI90" s="169">
        <f t="shared" ca="1" si="23"/>
        <v>0</v>
      </c>
      <c r="AJ90" s="169">
        <f t="shared" ca="1" si="23"/>
        <v>0</v>
      </c>
      <c r="AK90" s="169">
        <f t="shared" ca="1" si="23"/>
        <v>0</v>
      </c>
      <c r="AL90" s="169">
        <f t="shared" ca="1" si="23"/>
        <v>0</v>
      </c>
      <c r="AM90" s="169">
        <f t="shared" ca="1" si="23"/>
        <v>0</v>
      </c>
      <c r="AN90" s="169">
        <f t="shared" ca="1" si="23"/>
        <v>0</v>
      </c>
      <c r="AO90" s="169">
        <f t="shared" ca="1" si="23"/>
        <v>0</v>
      </c>
      <c r="AP90" s="149"/>
      <c r="AQ90" s="149"/>
      <c r="AR90" s="149"/>
      <c r="AS90" s="149"/>
      <c r="AT90" s="149"/>
      <c r="AU90" s="149"/>
      <c r="AV90" s="149"/>
      <c r="AW90" s="149"/>
      <c r="AX90" s="149"/>
      <c r="AY90" s="149"/>
      <c r="AZ90" s="149"/>
      <c r="BA90" s="149"/>
      <c r="BB90" s="149"/>
      <c r="BC90" s="149"/>
      <c r="BD90" s="149"/>
      <c r="BE90" s="149"/>
      <c r="BF90" s="149"/>
      <c r="BG90" s="149"/>
      <c r="BH90" s="149"/>
    </row>
    <row r="91" spans="2:60" s="145" customFormat="1" x14ac:dyDescent="0.25">
      <c r="C91" s="145" t="s">
        <v>78</v>
      </c>
      <c r="E91" s="168"/>
      <c r="F91" s="169">
        <f ca="1">E83</f>
        <v>0</v>
      </c>
      <c r="G91" s="169">
        <f t="shared" ref="G91:AO91" ca="1" si="24">G26+G27+G35+G40+G45</f>
        <v>0</v>
      </c>
      <c r="H91" s="169">
        <f t="shared" ca="1" si="24"/>
        <v>0</v>
      </c>
      <c r="I91" s="169">
        <f t="shared" ca="1" si="24"/>
        <v>0</v>
      </c>
      <c r="J91" s="169">
        <f t="shared" ca="1" si="24"/>
        <v>0</v>
      </c>
      <c r="K91" s="169">
        <f t="shared" ca="1" si="24"/>
        <v>0</v>
      </c>
      <c r="L91" s="169">
        <f t="shared" ca="1" si="24"/>
        <v>0</v>
      </c>
      <c r="M91" s="169">
        <f t="shared" ca="1" si="24"/>
        <v>0</v>
      </c>
      <c r="N91" s="169">
        <f t="shared" ca="1" si="24"/>
        <v>0</v>
      </c>
      <c r="O91" s="169">
        <f t="shared" ca="1" si="24"/>
        <v>0</v>
      </c>
      <c r="P91" s="169">
        <f t="shared" ca="1" si="24"/>
        <v>0</v>
      </c>
      <c r="Q91" s="169">
        <f t="shared" ca="1" si="24"/>
        <v>0</v>
      </c>
      <c r="R91" s="169">
        <f t="shared" ca="1" si="24"/>
        <v>0</v>
      </c>
      <c r="S91" s="169">
        <f t="shared" ca="1" si="24"/>
        <v>0</v>
      </c>
      <c r="T91" s="169">
        <f t="shared" ca="1" si="24"/>
        <v>0</v>
      </c>
      <c r="U91" s="169">
        <f t="shared" ca="1" si="24"/>
        <v>0</v>
      </c>
      <c r="V91" s="169">
        <f t="shared" ca="1" si="24"/>
        <v>0</v>
      </c>
      <c r="W91" s="169">
        <f t="shared" ca="1" si="24"/>
        <v>0</v>
      </c>
      <c r="X91" s="169">
        <f t="shared" ca="1" si="24"/>
        <v>0</v>
      </c>
      <c r="Y91" s="169">
        <f t="shared" ca="1" si="24"/>
        <v>0</v>
      </c>
      <c r="Z91" s="169">
        <f t="shared" ca="1" si="24"/>
        <v>0</v>
      </c>
      <c r="AA91" s="169">
        <f t="shared" ca="1" si="24"/>
        <v>0</v>
      </c>
      <c r="AB91" s="169">
        <f t="shared" ca="1" si="24"/>
        <v>0</v>
      </c>
      <c r="AC91" s="169">
        <f t="shared" ca="1" si="24"/>
        <v>0</v>
      </c>
      <c r="AD91" s="169">
        <f t="shared" ca="1" si="24"/>
        <v>0</v>
      </c>
      <c r="AE91" s="169">
        <f t="shared" ca="1" si="24"/>
        <v>0</v>
      </c>
      <c r="AF91" s="169">
        <f t="shared" ca="1" si="24"/>
        <v>0</v>
      </c>
      <c r="AG91" s="169">
        <f t="shared" ca="1" si="24"/>
        <v>0</v>
      </c>
      <c r="AH91" s="169">
        <f t="shared" ca="1" si="24"/>
        <v>0</v>
      </c>
      <c r="AI91" s="169">
        <f t="shared" ca="1" si="24"/>
        <v>0</v>
      </c>
      <c r="AJ91" s="169">
        <f t="shared" ca="1" si="24"/>
        <v>0</v>
      </c>
      <c r="AK91" s="169">
        <f t="shared" ca="1" si="24"/>
        <v>0</v>
      </c>
      <c r="AL91" s="169">
        <f t="shared" ca="1" si="24"/>
        <v>0</v>
      </c>
      <c r="AM91" s="169">
        <f t="shared" ca="1" si="24"/>
        <v>0</v>
      </c>
      <c r="AN91" s="169">
        <f t="shared" ca="1" si="24"/>
        <v>0</v>
      </c>
      <c r="AO91" s="169">
        <f t="shared" ca="1" si="24"/>
        <v>0</v>
      </c>
      <c r="AP91" s="149"/>
      <c r="AQ91" s="149"/>
      <c r="AR91" s="149"/>
      <c r="AS91" s="149"/>
      <c r="AT91" s="149"/>
      <c r="AU91" s="149"/>
      <c r="AV91" s="149"/>
      <c r="AW91" s="149"/>
      <c r="AX91" s="149"/>
      <c r="AY91" s="149"/>
      <c r="AZ91" s="149"/>
      <c r="BA91" s="149"/>
      <c r="BB91" s="149"/>
      <c r="BC91" s="149"/>
      <c r="BD91" s="149"/>
      <c r="BE91" s="149"/>
      <c r="BF91" s="149"/>
      <c r="BG91" s="149"/>
      <c r="BH91" s="149"/>
    </row>
    <row r="92" spans="2:60" s="145" customFormat="1" x14ac:dyDescent="0.25">
      <c r="C92" s="145" t="s">
        <v>157</v>
      </c>
      <c r="E92" s="168"/>
      <c r="F92" s="169">
        <f t="shared" ref="F92:AO92" si="25">(F62+F66+F69)*-1</f>
        <v>0</v>
      </c>
      <c r="G92" s="169">
        <f t="shared" si="25"/>
        <v>0</v>
      </c>
      <c r="H92" s="169">
        <f t="shared" si="25"/>
        <v>0</v>
      </c>
      <c r="I92" s="169">
        <f t="shared" si="25"/>
        <v>0</v>
      </c>
      <c r="J92" s="169">
        <f t="shared" si="25"/>
        <v>0</v>
      </c>
      <c r="K92" s="169">
        <f t="shared" si="25"/>
        <v>0</v>
      </c>
      <c r="L92" s="169">
        <f t="shared" si="25"/>
        <v>0</v>
      </c>
      <c r="M92" s="169">
        <f t="shared" si="25"/>
        <v>0</v>
      </c>
      <c r="N92" s="169">
        <f t="shared" si="25"/>
        <v>0</v>
      </c>
      <c r="O92" s="169">
        <f t="shared" si="25"/>
        <v>0</v>
      </c>
      <c r="P92" s="169">
        <f t="shared" si="25"/>
        <v>0</v>
      </c>
      <c r="Q92" s="169">
        <f t="shared" si="25"/>
        <v>0</v>
      </c>
      <c r="R92" s="169">
        <f t="shared" si="25"/>
        <v>0</v>
      </c>
      <c r="S92" s="169">
        <f t="shared" si="25"/>
        <v>0</v>
      </c>
      <c r="T92" s="169">
        <f t="shared" si="25"/>
        <v>0</v>
      </c>
      <c r="U92" s="169">
        <f t="shared" si="25"/>
        <v>0</v>
      </c>
      <c r="V92" s="169">
        <f t="shared" si="25"/>
        <v>0</v>
      </c>
      <c r="W92" s="169">
        <f t="shared" si="25"/>
        <v>0</v>
      </c>
      <c r="X92" s="169">
        <f t="shared" si="25"/>
        <v>0</v>
      </c>
      <c r="Y92" s="169">
        <f t="shared" si="25"/>
        <v>0</v>
      </c>
      <c r="Z92" s="169">
        <f t="shared" si="25"/>
        <v>0</v>
      </c>
      <c r="AA92" s="169">
        <f t="shared" si="25"/>
        <v>0</v>
      </c>
      <c r="AB92" s="169">
        <f t="shared" si="25"/>
        <v>0</v>
      </c>
      <c r="AC92" s="169">
        <f t="shared" si="25"/>
        <v>0</v>
      </c>
      <c r="AD92" s="169">
        <f t="shared" si="25"/>
        <v>0</v>
      </c>
      <c r="AE92" s="169">
        <f t="shared" si="25"/>
        <v>0</v>
      </c>
      <c r="AF92" s="169">
        <f t="shared" si="25"/>
        <v>0</v>
      </c>
      <c r="AG92" s="169">
        <f t="shared" si="25"/>
        <v>0</v>
      </c>
      <c r="AH92" s="169">
        <f t="shared" si="25"/>
        <v>0</v>
      </c>
      <c r="AI92" s="169">
        <f t="shared" si="25"/>
        <v>0</v>
      </c>
      <c r="AJ92" s="169">
        <f t="shared" si="25"/>
        <v>0</v>
      </c>
      <c r="AK92" s="169">
        <f t="shared" si="25"/>
        <v>0</v>
      </c>
      <c r="AL92" s="169">
        <f t="shared" si="25"/>
        <v>0</v>
      </c>
      <c r="AM92" s="169">
        <f t="shared" si="25"/>
        <v>0</v>
      </c>
      <c r="AN92" s="169">
        <f t="shared" si="25"/>
        <v>0</v>
      </c>
      <c r="AO92" s="169">
        <f t="shared" si="25"/>
        <v>0</v>
      </c>
      <c r="AP92" s="149"/>
      <c r="AQ92" s="149"/>
      <c r="AR92" s="149"/>
      <c r="AS92" s="149"/>
      <c r="AT92" s="149"/>
      <c r="AU92" s="149"/>
      <c r="AV92" s="149"/>
      <c r="AW92" s="149"/>
      <c r="AX92" s="149"/>
      <c r="AY92" s="149"/>
      <c r="AZ92" s="149"/>
      <c r="BA92" s="149"/>
      <c r="BB92" s="149"/>
      <c r="BC92" s="149"/>
      <c r="BD92" s="149"/>
      <c r="BE92" s="149"/>
      <c r="BF92" s="149"/>
      <c r="BG92" s="149"/>
      <c r="BH92" s="149"/>
    </row>
    <row r="93" spans="2:60" s="145" customFormat="1" x14ac:dyDescent="0.25">
      <c r="C93" s="145" t="s">
        <v>170</v>
      </c>
      <c r="E93" s="168"/>
      <c r="F93" s="169">
        <f>(F73+F74)*-1</f>
        <v>0</v>
      </c>
      <c r="G93" s="169">
        <f t="shared" ref="G93:AO93" si="26">(G73+G74)*-1</f>
        <v>0</v>
      </c>
      <c r="H93" s="169">
        <f t="shared" si="26"/>
        <v>0</v>
      </c>
      <c r="I93" s="169">
        <f t="shared" si="26"/>
        <v>0</v>
      </c>
      <c r="J93" s="169">
        <f t="shared" si="26"/>
        <v>0</v>
      </c>
      <c r="K93" s="169">
        <f t="shared" si="26"/>
        <v>0</v>
      </c>
      <c r="L93" s="169">
        <f t="shared" si="26"/>
        <v>0</v>
      </c>
      <c r="M93" s="169">
        <f t="shared" si="26"/>
        <v>0</v>
      </c>
      <c r="N93" s="169">
        <f t="shared" si="26"/>
        <v>0</v>
      </c>
      <c r="O93" s="169">
        <f t="shared" si="26"/>
        <v>0</v>
      </c>
      <c r="P93" s="169">
        <f t="shared" si="26"/>
        <v>0</v>
      </c>
      <c r="Q93" s="169">
        <f t="shared" si="26"/>
        <v>0</v>
      </c>
      <c r="R93" s="169">
        <f t="shared" si="26"/>
        <v>0</v>
      </c>
      <c r="S93" s="169">
        <f t="shared" si="26"/>
        <v>0</v>
      </c>
      <c r="T93" s="169">
        <f t="shared" si="26"/>
        <v>0</v>
      </c>
      <c r="U93" s="169">
        <f t="shared" si="26"/>
        <v>0</v>
      </c>
      <c r="V93" s="169">
        <f t="shared" si="26"/>
        <v>0</v>
      </c>
      <c r="W93" s="169">
        <f t="shared" si="26"/>
        <v>0</v>
      </c>
      <c r="X93" s="169">
        <f t="shared" si="26"/>
        <v>0</v>
      </c>
      <c r="Y93" s="169">
        <f t="shared" si="26"/>
        <v>0</v>
      </c>
      <c r="Z93" s="169">
        <f t="shared" si="26"/>
        <v>0</v>
      </c>
      <c r="AA93" s="169">
        <f t="shared" si="26"/>
        <v>0</v>
      </c>
      <c r="AB93" s="169">
        <f t="shared" si="26"/>
        <v>0</v>
      </c>
      <c r="AC93" s="169">
        <f t="shared" si="26"/>
        <v>0</v>
      </c>
      <c r="AD93" s="169">
        <f t="shared" si="26"/>
        <v>0</v>
      </c>
      <c r="AE93" s="169">
        <f t="shared" si="26"/>
        <v>0</v>
      </c>
      <c r="AF93" s="169">
        <f t="shared" si="26"/>
        <v>0</v>
      </c>
      <c r="AG93" s="169">
        <f t="shared" si="26"/>
        <v>0</v>
      </c>
      <c r="AH93" s="169">
        <f t="shared" si="26"/>
        <v>0</v>
      </c>
      <c r="AI93" s="169">
        <f t="shared" si="26"/>
        <v>0</v>
      </c>
      <c r="AJ93" s="169">
        <f t="shared" si="26"/>
        <v>0</v>
      </c>
      <c r="AK93" s="169">
        <f t="shared" si="26"/>
        <v>0</v>
      </c>
      <c r="AL93" s="169">
        <f t="shared" si="26"/>
        <v>0</v>
      </c>
      <c r="AM93" s="169">
        <f t="shared" si="26"/>
        <v>0</v>
      </c>
      <c r="AN93" s="169">
        <f t="shared" si="26"/>
        <v>0</v>
      </c>
      <c r="AO93" s="169">
        <f t="shared" si="26"/>
        <v>0</v>
      </c>
      <c r="AP93" s="149"/>
      <c r="AQ93" s="149"/>
      <c r="AR93" s="149"/>
      <c r="AS93" s="149"/>
      <c r="AT93" s="149"/>
      <c r="AU93" s="149"/>
      <c r="AV93" s="149"/>
      <c r="AW93" s="149"/>
      <c r="AX93" s="149"/>
      <c r="AY93" s="149"/>
      <c r="AZ93" s="149"/>
      <c r="BA93" s="149"/>
      <c r="BB93" s="149"/>
      <c r="BC93" s="149"/>
      <c r="BD93" s="149"/>
      <c r="BE93" s="149"/>
      <c r="BF93" s="149"/>
      <c r="BG93" s="149"/>
      <c r="BH93" s="149"/>
    </row>
    <row r="94" spans="2:60" s="145" customFormat="1" x14ac:dyDescent="0.25">
      <c r="C94" s="145" t="s">
        <v>202</v>
      </c>
      <c r="E94" s="168"/>
      <c r="F94" s="169">
        <f>F26+F27</f>
        <v>0</v>
      </c>
      <c r="G94" s="169">
        <f t="shared" ref="G94:AO94" si="27">F94+G26+G27</f>
        <v>0</v>
      </c>
      <c r="H94" s="169">
        <f t="shared" si="27"/>
        <v>0</v>
      </c>
      <c r="I94" s="169">
        <f t="shared" si="27"/>
        <v>0</v>
      </c>
      <c r="J94" s="169">
        <f t="shared" si="27"/>
        <v>0</v>
      </c>
      <c r="K94" s="169">
        <f t="shared" si="27"/>
        <v>0</v>
      </c>
      <c r="L94" s="169">
        <f t="shared" si="27"/>
        <v>0</v>
      </c>
      <c r="M94" s="169">
        <f t="shared" si="27"/>
        <v>0</v>
      </c>
      <c r="N94" s="169">
        <f t="shared" si="27"/>
        <v>0</v>
      </c>
      <c r="O94" s="169">
        <f t="shared" si="27"/>
        <v>0</v>
      </c>
      <c r="P94" s="169">
        <f t="shared" si="27"/>
        <v>0</v>
      </c>
      <c r="Q94" s="169">
        <f t="shared" si="27"/>
        <v>0</v>
      </c>
      <c r="R94" s="169">
        <f t="shared" si="27"/>
        <v>0</v>
      </c>
      <c r="S94" s="169">
        <f t="shared" si="27"/>
        <v>0</v>
      </c>
      <c r="T94" s="169">
        <f t="shared" si="27"/>
        <v>0</v>
      </c>
      <c r="U94" s="169">
        <f t="shared" si="27"/>
        <v>0</v>
      </c>
      <c r="V94" s="169">
        <f t="shared" si="27"/>
        <v>0</v>
      </c>
      <c r="W94" s="169">
        <f t="shared" si="27"/>
        <v>0</v>
      </c>
      <c r="X94" s="169">
        <f t="shared" si="27"/>
        <v>0</v>
      </c>
      <c r="Y94" s="169">
        <f t="shared" si="27"/>
        <v>0</v>
      </c>
      <c r="Z94" s="169">
        <f t="shared" si="27"/>
        <v>0</v>
      </c>
      <c r="AA94" s="169">
        <f t="shared" si="27"/>
        <v>0</v>
      </c>
      <c r="AB94" s="169">
        <f t="shared" si="27"/>
        <v>0</v>
      </c>
      <c r="AC94" s="169">
        <f t="shared" si="27"/>
        <v>0</v>
      </c>
      <c r="AD94" s="169">
        <f t="shared" si="27"/>
        <v>0</v>
      </c>
      <c r="AE94" s="169">
        <f t="shared" si="27"/>
        <v>0</v>
      </c>
      <c r="AF94" s="169">
        <f t="shared" si="27"/>
        <v>0</v>
      </c>
      <c r="AG94" s="169">
        <f t="shared" si="27"/>
        <v>0</v>
      </c>
      <c r="AH94" s="169">
        <f t="shared" si="27"/>
        <v>0</v>
      </c>
      <c r="AI94" s="169">
        <f t="shared" si="27"/>
        <v>0</v>
      </c>
      <c r="AJ94" s="169">
        <f t="shared" si="27"/>
        <v>0</v>
      </c>
      <c r="AK94" s="169">
        <f t="shared" si="27"/>
        <v>0</v>
      </c>
      <c r="AL94" s="169">
        <f t="shared" si="27"/>
        <v>0</v>
      </c>
      <c r="AM94" s="169">
        <f t="shared" si="27"/>
        <v>0</v>
      </c>
      <c r="AN94" s="169">
        <f t="shared" si="27"/>
        <v>0</v>
      </c>
      <c r="AO94" s="169">
        <f t="shared" si="27"/>
        <v>0</v>
      </c>
      <c r="AP94" s="149"/>
      <c r="AQ94" s="149"/>
      <c r="AR94" s="149"/>
      <c r="AS94" s="149"/>
      <c r="AT94" s="149"/>
      <c r="AU94" s="149"/>
      <c r="AV94" s="149"/>
      <c r="AW94" s="149"/>
      <c r="AX94" s="149"/>
      <c r="AY94" s="149"/>
      <c r="AZ94" s="149"/>
      <c r="BA94" s="149"/>
      <c r="BB94" s="149"/>
      <c r="BC94" s="149"/>
      <c r="BD94" s="149"/>
      <c r="BE94" s="149"/>
      <c r="BF94" s="149"/>
      <c r="BG94" s="149"/>
      <c r="BH94" s="149"/>
    </row>
    <row r="95" spans="2:60" s="145" customFormat="1" x14ac:dyDescent="0.25">
      <c r="C95" s="145" t="s">
        <v>203</v>
      </c>
      <c r="E95" s="168"/>
      <c r="F95" s="169">
        <f t="shared" ref="F95:AO95" ca="1" si="28">F63+F67+F70</f>
        <v>0</v>
      </c>
      <c r="G95" s="169">
        <f t="shared" ca="1" si="28"/>
        <v>0</v>
      </c>
      <c r="H95" s="169">
        <f t="shared" ca="1" si="28"/>
        <v>0</v>
      </c>
      <c r="I95" s="169">
        <f t="shared" ca="1" si="28"/>
        <v>0</v>
      </c>
      <c r="J95" s="169">
        <f t="shared" ca="1" si="28"/>
        <v>0</v>
      </c>
      <c r="K95" s="169">
        <f t="shared" ca="1" si="28"/>
        <v>0</v>
      </c>
      <c r="L95" s="169">
        <f t="shared" ca="1" si="28"/>
        <v>0</v>
      </c>
      <c r="M95" s="169">
        <f t="shared" ca="1" si="28"/>
        <v>0</v>
      </c>
      <c r="N95" s="169">
        <f t="shared" ca="1" si="28"/>
        <v>0</v>
      </c>
      <c r="O95" s="169">
        <f t="shared" ca="1" si="28"/>
        <v>0</v>
      </c>
      <c r="P95" s="169">
        <f t="shared" ca="1" si="28"/>
        <v>0</v>
      </c>
      <c r="Q95" s="169">
        <f t="shared" ca="1" si="28"/>
        <v>0</v>
      </c>
      <c r="R95" s="169">
        <f t="shared" ca="1" si="28"/>
        <v>0</v>
      </c>
      <c r="S95" s="169">
        <f t="shared" ca="1" si="28"/>
        <v>0</v>
      </c>
      <c r="T95" s="169">
        <f t="shared" ca="1" si="28"/>
        <v>0</v>
      </c>
      <c r="U95" s="169">
        <f t="shared" ca="1" si="28"/>
        <v>0</v>
      </c>
      <c r="V95" s="169">
        <f t="shared" ca="1" si="28"/>
        <v>0</v>
      </c>
      <c r="W95" s="169">
        <f t="shared" ca="1" si="28"/>
        <v>0</v>
      </c>
      <c r="X95" s="169">
        <f t="shared" ca="1" si="28"/>
        <v>0</v>
      </c>
      <c r="Y95" s="169">
        <f t="shared" ca="1" si="28"/>
        <v>0</v>
      </c>
      <c r="Z95" s="169">
        <f t="shared" ca="1" si="28"/>
        <v>0</v>
      </c>
      <c r="AA95" s="169">
        <f t="shared" ca="1" si="28"/>
        <v>0</v>
      </c>
      <c r="AB95" s="169">
        <f t="shared" ca="1" si="28"/>
        <v>0</v>
      </c>
      <c r="AC95" s="169">
        <f t="shared" ca="1" si="28"/>
        <v>0</v>
      </c>
      <c r="AD95" s="169">
        <f t="shared" ca="1" si="28"/>
        <v>0</v>
      </c>
      <c r="AE95" s="169">
        <f t="shared" ca="1" si="28"/>
        <v>0</v>
      </c>
      <c r="AF95" s="169">
        <f t="shared" ca="1" si="28"/>
        <v>0</v>
      </c>
      <c r="AG95" s="169">
        <f t="shared" ca="1" si="28"/>
        <v>0</v>
      </c>
      <c r="AH95" s="169">
        <f t="shared" ca="1" si="28"/>
        <v>0</v>
      </c>
      <c r="AI95" s="169">
        <f t="shared" ca="1" si="28"/>
        <v>0</v>
      </c>
      <c r="AJ95" s="169">
        <f t="shared" ca="1" si="28"/>
        <v>0</v>
      </c>
      <c r="AK95" s="169">
        <f t="shared" ca="1" si="28"/>
        <v>0</v>
      </c>
      <c r="AL95" s="169">
        <f t="shared" ca="1" si="28"/>
        <v>0</v>
      </c>
      <c r="AM95" s="169">
        <f t="shared" ca="1" si="28"/>
        <v>0</v>
      </c>
      <c r="AN95" s="169">
        <f t="shared" ca="1" si="28"/>
        <v>0</v>
      </c>
      <c r="AO95" s="169">
        <f t="shared" ca="1" si="28"/>
        <v>0</v>
      </c>
      <c r="AP95" s="149"/>
      <c r="AQ95" s="149"/>
      <c r="AR95" s="149"/>
      <c r="AS95" s="149"/>
      <c r="AT95" s="149"/>
      <c r="AU95" s="149"/>
      <c r="AV95" s="149"/>
      <c r="AW95" s="149"/>
      <c r="AX95" s="149"/>
      <c r="AY95" s="149"/>
      <c r="AZ95" s="149"/>
      <c r="BA95" s="149"/>
      <c r="BB95" s="149"/>
      <c r="BC95" s="149"/>
      <c r="BD95" s="149"/>
      <c r="BE95" s="149"/>
      <c r="BF95" s="149"/>
      <c r="BG95" s="149"/>
      <c r="BH95" s="149"/>
    </row>
    <row r="96" spans="2:60" s="145" customFormat="1" ht="3" customHeight="1" x14ac:dyDescent="0.25">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49"/>
      <c r="AQ96" s="149"/>
      <c r="AR96" s="149"/>
      <c r="AS96" s="149"/>
      <c r="AT96" s="149"/>
      <c r="AU96" s="149"/>
      <c r="AV96" s="149"/>
      <c r="AW96" s="149"/>
      <c r="AX96" s="149"/>
      <c r="AY96" s="149"/>
      <c r="AZ96" s="149"/>
      <c r="BA96" s="149"/>
      <c r="BB96" s="149"/>
      <c r="BC96" s="149"/>
      <c r="BD96" s="149"/>
      <c r="BE96" s="149"/>
      <c r="BF96" s="149"/>
      <c r="BG96" s="149"/>
      <c r="BH96" s="149"/>
    </row>
    <row r="97" spans="1:60" ht="17.399999999999999" x14ac:dyDescent="0.3">
      <c r="A97" s="145"/>
      <c r="B97" s="176"/>
      <c r="C97" s="18" t="s">
        <v>360</v>
      </c>
      <c r="D97" s="17"/>
      <c r="E97" s="17"/>
      <c r="F97" s="20">
        <f ca="1">F84-F85-F86</f>
        <v>0</v>
      </c>
      <c r="G97" s="20">
        <f ca="1">F97+G84-G85-G86</f>
        <v>0</v>
      </c>
      <c r="H97" s="20">
        <f t="shared" ref="H97:AO97" ca="1" si="29">G97+H84-H85-H86</f>
        <v>0</v>
      </c>
      <c r="I97" s="20">
        <f t="shared" ca="1" si="29"/>
        <v>0</v>
      </c>
      <c r="J97" s="20">
        <f t="shared" ca="1" si="29"/>
        <v>0</v>
      </c>
      <c r="K97" s="20">
        <f t="shared" ca="1" si="29"/>
        <v>0</v>
      </c>
      <c r="L97" s="20">
        <f t="shared" ca="1" si="29"/>
        <v>0</v>
      </c>
      <c r="M97" s="20">
        <f t="shared" ca="1" si="29"/>
        <v>0</v>
      </c>
      <c r="N97" s="20">
        <f t="shared" ca="1" si="29"/>
        <v>0</v>
      </c>
      <c r="O97" s="20">
        <f t="shared" ca="1" si="29"/>
        <v>0</v>
      </c>
      <c r="P97" s="20">
        <f t="shared" ca="1" si="29"/>
        <v>0</v>
      </c>
      <c r="Q97" s="20">
        <f t="shared" ca="1" si="29"/>
        <v>0</v>
      </c>
      <c r="R97" s="20">
        <f t="shared" ca="1" si="29"/>
        <v>0</v>
      </c>
      <c r="S97" s="20">
        <f t="shared" ca="1" si="29"/>
        <v>0</v>
      </c>
      <c r="T97" s="20">
        <f t="shared" ca="1" si="29"/>
        <v>0</v>
      </c>
      <c r="U97" s="20">
        <f t="shared" ca="1" si="29"/>
        <v>0</v>
      </c>
      <c r="V97" s="20">
        <f t="shared" ca="1" si="29"/>
        <v>0</v>
      </c>
      <c r="W97" s="20">
        <f t="shared" ca="1" si="29"/>
        <v>0</v>
      </c>
      <c r="X97" s="20">
        <f t="shared" ca="1" si="29"/>
        <v>0</v>
      </c>
      <c r="Y97" s="20">
        <f t="shared" ca="1" si="29"/>
        <v>0</v>
      </c>
      <c r="Z97" s="20">
        <f t="shared" ca="1" si="29"/>
        <v>0</v>
      </c>
      <c r="AA97" s="20">
        <f t="shared" ca="1" si="29"/>
        <v>0</v>
      </c>
      <c r="AB97" s="20">
        <f t="shared" ca="1" si="29"/>
        <v>0</v>
      </c>
      <c r="AC97" s="20">
        <f t="shared" ca="1" si="29"/>
        <v>0</v>
      </c>
      <c r="AD97" s="20">
        <f t="shared" ca="1" si="29"/>
        <v>0</v>
      </c>
      <c r="AE97" s="20">
        <f t="shared" ca="1" si="29"/>
        <v>0</v>
      </c>
      <c r="AF97" s="20">
        <f t="shared" ca="1" si="29"/>
        <v>0</v>
      </c>
      <c r="AG97" s="20">
        <f t="shared" ca="1" si="29"/>
        <v>0</v>
      </c>
      <c r="AH97" s="20">
        <f t="shared" ca="1" si="29"/>
        <v>0</v>
      </c>
      <c r="AI97" s="20">
        <f t="shared" ca="1" si="29"/>
        <v>0</v>
      </c>
      <c r="AJ97" s="20">
        <f t="shared" ca="1" si="29"/>
        <v>0</v>
      </c>
      <c r="AK97" s="20">
        <f t="shared" ca="1" si="29"/>
        <v>0</v>
      </c>
      <c r="AL97" s="20">
        <f t="shared" ca="1" si="29"/>
        <v>0</v>
      </c>
      <c r="AM97" s="20">
        <f t="shared" ca="1" si="29"/>
        <v>0</v>
      </c>
      <c r="AN97" s="20">
        <f t="shared" ca="1" si="29"/>
        <v>0</v>
      </c>
      <c r="AO97" s="20">
        <f t="shared" ca="1" si="29"/>
        <v>0</v>
      </c>
    </row>
    <row r="98" spans="1:60" s="6" customFormat="1" x14ac:dyDescent="0.25">
      <c r="A98" s="156"/>
      <c r="B98" s="281"/>
      <c r="C98" s="164" t="s">
        <v>358</v>
      </c>
      <c r="D98" s="164"/>
      <c r="E98" s="164"/>
      <c r="F98" s="20">
        <f ca="1">F84-F85</f>
        <v>0</v>
      </c>
      <c r="G98" s="20">
        <f t="shared" ref="G98:AO98" ca="1" si="30">F98+G84-G85</f>
        <v>0</v>
      </c>
      <c r="H98" s="20">
        <f t="shared" ca="1" si="30"/>
        <v>0</v>
      </c>
      <c r="I98" s="20">
        <f t="shared" ca="1" si="30"/>
        <v>0</v>
      </c>
      <c r="J98" s="20">
        <f t="shared" ca="1" si="30"/>
        <v>0</v>
      </c>
      <c r="K98" s="20">
        <f t="shared" ca="1" si="30"/>
        <v>0</v>
      </c>
      <c r="L98" s="20">
        <f t="shared" ca="1" si="30"/>
        <v>0</v>
      </c>
      <c r="M98" s="20">
        <f t="shared" ca="1" si="30"/>
        <v>0</v>
      </c>
      <c r="N98" s="20">
        <f t="shared" ca="1" si="30"/>
        <v>0</v>
      </c>
      <c r="O98" s="20">
        <f t="shared" ca="1" si="30"/>
        <v>0</v>
      </c>
      <c r="P98" s="20">
        <f t="shared" ca="1" si="30"/>
        <v>0</v>
      </c>
      <c r="Q98" s="20">
        <f t="shared" ca="1" si="30"/>
        <v>0</v>
      </c>
      <c r="R98" s="20">
        <f t="shared" ca="1" si="30"/>
        <v>0</v>
      </c>
      <c r="S98" s="20">
        <f t="shared" ca="1" si="30"/>
        <v>0</v>
      </c>
      <c r="T98" s="20">
        <f t="shared" ca="1" si="30"/>
        <v>0</v>
      </c>
      <c r="U98" s="20">
        <f t="shared" ca="1" si="30"/>
        <v>0</v>
      </c>
      <c r="V98" s="20">
        <f t="shared" ca="1" si="30"/>
        <v>0</v>
      </c>
      <c r="W98" s="20">
        <f t="shared" ca="1" si="30"/>
        <v>0</v>
      </c>
      <c r="X98" s="20">
        <f t="shared" ca="1" si="30"/>
        <v>0</v>
      </c>
      <c r="Y98" s="20">
        <f t="shared" ca="1" si="30"/>
        <v>0</v>
      </c>
      <c r="Z98" s="20">
        <f t="shared" ca="1" si="30"/>
        <v>0</v>
      </c>
      <c r="AA98" s="20">
        <f t="shared" ca="1" si="30"/>
        <v>0</v>
      </c>
      <c r="AB98" s="20">
        <f t="shared" ca="1" si="30"/>
        <v>0</v>
      </c>
      <c r="AC98" s="20">
        <f t="shared" ca="1" si="30"/>
        <v>0</v>
      </c>
      <c r="AD98" s="20">
        <f t="shared" ca="1" si="30"/>
        <v>0</v>
      </c>
      <c r="AE98" s="20">
        <f t="shared" ca="1" si="30"/>
        <v>0</v>
      </c>
      <c r="AF98" s="20">
        <f t="shared" ca="1" si="30"/>
        <v>0</v>
      </c>
      <c r="AG98" s="20">
        <f t="shared" ca="1" si="30"/>
        <v>0</v>
      </c>
      <c r="AH98" s="20">
        <f t="shared" ca="1" si="30"/>
        <v>0</v>
      </c>
      <c r="AI98" s="20">
        <f t="shared" ca="1" si="30"/>
        <v>0</v>
      </c>
      <c r="AJ98" s="20">
        <f t="shared" ca="1" si="30"/>
        <v>0</v>
      </c>
      <c r="AK98" s="20">
        <f t="shared" ca="1" si="30"/>
        <v>0</v>
      </c>
      <c r="AL98" s="20">
        <f t="shared" ca="1" si="30"/>
        <v>0</v>
      </c>
      <c r="AM98" s="20">
        <f t="shared" ca="1" si="30"/>
        <v>0</v>
      </c>
      <c r="AN98" s="20">
        <f t="shared" ca="1" si="30"/>
        <v>0</v>
      </c>
      <c r="AO98" s="20">
        <f t="shared" ca="1" si="30"/>
        <v>0</v>
      </c>
    </row>
    <row r="99" spans="1:60" ht="12.75" hidden="1" customHeight="1" x14ac:dyDescent="0.25">
      <c r="C99" s="195" t="s">
        <v>304</v>
      </c>
      <c r="D99" s="195"/>
      <c r="E99" s="219"/>
      <c r="F99" s="220">
        <f ca="1">'2. GuV'!F96-'2. GuV'!F260+'2. GuV'!F112+'2. GuV'!F113+'2. GuV'!F182-F57+F31-F58</f>
        <v>0</v>
      </c>
      <c r="G99" s="220">
        <f ca="1">F99+'2. GuV'!G96-'2. GuV'!G260+'2. GuV'!G112+'2. GuV'!G113+'2. GuV'!G182-G57+G31-G58</f>
        <v>0</v>
      </c>
      <c r="H99" s="220">
        <f ca="1">G99+'2. GuV'!H96-'2. GuV'!H260+'2. GuV'!H112+'2. GuV'!H113+'2. GuV'!H182-H57+H31-H58</f>
        <v>0</v>
      </c>
      <c r="I99" s="220">
        <f ca="1">H99+'2. GuV'!I96-'2. GuV'!I260+'2. GuV'!I112+'2. GuV'!I113+'2. GuV'!I182-I57+I31-I58</f>
        <v>0</v>
      </c>
      <c r="J99" s="220">
        <f ca="1">I99+'2. GuV'!J96-'2. GuV'!J260+'2. GuV'!J112+'2. GuV'!J113+'2. GuV'!J182-J57+J31-J58</f>
        <v>0</v>
      </c>
      <c r="K99" s="220">
        <f ca="1">J99+'2. GuV'!K96-'2. GuV'!K260+'2. GuV'!K112+'2. GuV'!K113+'2. GuV'!K182-K57+K31-K58</f>
        <v>0</v>
      </c>
      <c r="L99" s="220">
        <f ca="1">K99+'2. GuV'!L96-'2. GuV'!L260+'2. GuV'!L112+'2. GuV'!L113+'2. GuV'!L182-L57+L31-L58</f>
        <v>0</v>
      </c>
      <c r="M99" s="220">
        <f ca="1">L99+'2. GuV'!M96-'2. GuV'!M260+'2. GuV'!M112+'2. GuV'!M113+'2. GuV'!M182-M57+M31-M58</f>
        <v>0</v>
      </c>
      <c r="N99" s="220">
        <f ca="1">M99+'2. GuV'!N96-'2. GuV'!N260+'2. GuV'!N112+'2. GuV'!N113+'2. GuV'!N182-N57+N31-N58</f>
        <v>0</v>
      </c>
      <c r="O99" s="220">
        <f ca="1">N99+'2. GuV'!O96-'2. GuV'!O260+'2. GuV'!O112+'2. GuV'!O113+'2. GuV'!O182-O57+O31-O58</f>
        <v>0</v>
      </c>
      <c r="P99" s="220">
        <f ca="1">O99+'2. GuV'!P96-'2. GuV'!P260+'2. GuV'!P112+'2. GuV'!P113+'2. GuV'!P182-P57+P31-P58</f>
        <v>0</v>
      </c>
      <c r="Q99" s="220">
        <f ca="1">P99+'2. GuV'!Q96-'2. GuV'!Q260+'2. GuV'!Q112+'2. GuV'!Q113+'2. GuV'!Q182-Q57+Q31-Q58</f>
        <v>0</v>
      </c>
      <c r="R99" s="220">
        <f ca="1">Q99+'2. GuV'!R96-'2. GuV'!R260+'2. GuV'!R112+'2. GuV'!R113+'2. GuV'!R182-R57+R31-R58</f>
        <v>0</v>
      </c>
      <c r="S99" s="220">
        <f ca="1">R99+'2. GuV'!S96-'2. GuV'!S260+'2. GuV'!S112+'2. GuV'!S113+'2. GuV'!S182-S57+S31-S58</f>
        <v>0</v>
      </c>
      <c r="T99" s="220">
        <f ca="1">S99+'2. GuV'!T96-'2. GuV'!T260+'2. GuV'!T112+'2. GuV'!T113+'2. GuV'!T182-T57+T31-T58</f>
        <v>0</v>
      </c>
      <c r="U99" s="220">
        <f ca="1">T99+'2. GuV'!U96-'2. GuV'!U260+'2. GuV'!U112+'2. GuV'!U113+'2. GuV'!U182-U57+U31-U58</f>
        <v>0</v>
      </c>
      <c r="V99" s="220">
        <f ca="1">U99+'2. GuV'!V96-'2. GuV'!V260+'2. GuV'!V112+'2. GuV'!V113+'2. GuV'!V182-V57+V31-V58</f>
        <v>0</v>
      </c>
      <c r="W99" s="220">
        <f ca="1">V99+'2. GuV'!W96-'2. GuV'!W260+'2. GuV'!W112+'2. GuV'!W113+'2. GuV'!W182-W57+W31-W58</f>
        <v>0</v>
      </c>
      <c r="X99" s="220">
        <f ca="1">W99+'2. GuV'!X96-'2. GuV'!X260+'2. GuV'!X112+'2. GuV'!X113+'2. GuV'!X182-X57+X31-X58</f>
        <v>0</v>
      </c>
      <c r="Y99" s="220">
        <f ca="1">X99+'2. GuV'!Y96-'2. GuV'!Y260+'2. GuV'!Y112+'2. GuV'!Y113+'2. GuV'!Y182-Y57+Y31-Y58</f>
        <v>0</v>
      </c>
      <c r="Z99" s="220">
        <f ca="1">Y99+'2. GuV'!Z96-'2. GuV'!Z260+'2. GuV'!Z112+'2. GuV'!Z113+'2. GuV'!Z182-Z57+Z31-Z58</f>
        <v>0</v>
      </c>
      <c r="AA99" s="220">
        <f ca="1">Z99+'2. GuV'!AA96-'2. GuV'!AA260+'2. GuV'!AA112+'2. GuV'!AA113+'2. GuV'!AA182-AA57+AA31-AA58</f>
        <v>0</v>
      </c>
      <c r="AB99" s="220">
        <f ca="1">AA99+'2. GuV'!AB96-'2. GuV'!AB260+'2. GuV'!AB112+'2. GuV'!AB113+'2. GuV'!AB182-AB57+AB31-AB58</f>
        <v>0</v>
      </c>
      <c r="AC99" s="220">
        <f ca="1">AB99+'2. GuV'!AC96-'2. GuV'!AC260+'2. GuV'!AC112+'2. GuV'!AC113+'2. GuV'!AC182-AC57+AC31-AC58</f>
        <v>0</v>
      </c>
      <c r="AD99" s="220">
        <f ca="1">AC99+'2. GuV'!AD96-'2. GuV'!AD260+'2. GuV'!AD112+'2. GuV'!AD113+'2. GuV'!AD182-AD57+AD31-AD58</f>
        <v>0</v>
      </c>
      <c r="AE99" s="220">
        <f ca="1">AD99+'2. GuV'!AE96-'2. GuV'!AE260+'2. GuV'!AE112+'2. GuV'!AE113+'2. GuV'!AE182-AE57+AE31-AE58</f>
        <v>0</v>
      </c>
      <c r="AF99" s="220">
        <f ca="1">AE99+'2. GuV'!AF96-'2. GuV'!AF260+'2. GuV'!AF112+'2. GuV'!AF113+'2. GuV'!AF182-AF57+AF31-AF58</f>
        <v>0</v>
      </c>
      <c r="AG99" s="220">
        <f ca="1">AF99+'2. GuV'!AG96-'2. GuV'!AG260+'2. GuV'!AG112+'2. GuV'!AG113+'2. GuV'!AG182-AG57+AG31-AG58</f>
        <v>0</v>
      </c>
      <c r="AH99" s="220">
        <f ca="1">AG99+'2. GuV'!AH96-'2. GuV'!AH260+'2. GuV'!AH112+'2. GuV'!AH113+'2. GuV'!AH182-AH57+AH31-AH58</f>
        <v>0</v>
      </c>
      <c r="AI99" s="220">
        <f ca="1">AH99+'2. GuV'!AI96-'2. GuV'!AI260+'2. GuV'!AI112+'2. GuV'!AI113+'2. GuV'!AI182-AI57+AI31-AI58</f>
        <v>0</v>
      </c>
      <c r="AJ99" s="220">
        <f ca="1">AI99+'2. GuV'!AJ96-'2. GuV'!AJ260+'2. GuV'!AJ112+'2. GuV'!AJ113+'2. GuV'!AJ182-AJ57+AJ31-AJ58</f>
        <v>0</v>
      </c>
      <c r="AK99" s="220">
        <f ca="1">AJ99+'2. GuV'!AK96-'2. GuV'!AK260+'2. GuV'!AK112+'2. GuV'!AK113+'2. GuV'!AK182-AK57+AK31-AK58</f>
        <v>0</v>
      </c>
      <c r="AL99" s="220">
        <f ca="1">AK99+'2. GuV'!AL96-'2. GuV'!AL260+'2. GuV'!AL112+'2. GuV'!AL113+'2. GuV'!AL182-AL57+AL31-AL58</f>
        <v>0</v>
      </c>
      <c r="AM99" s="220">
        <f ca="1">AL99+'2. GuV'!AM96-'2. GuV'!AM260+'2. GuV'!AM112+'2. GuV'!AM113+'2. GuV'!AM182-AM57+AM31-AM58</f>
        <v>0</v>
      </c>
      <c r="AN99" s="220">
        <f ca="1">AM99+'2. GuV'!AN96-'2. GuV'!AN260+'2. GuV'!AN112+'2. GuV'!AN113+'2. GuV'!AN182-AN57+AN31-AN58</f>
        <v>0</v>
      </c>
      <c r="AO99" s="220">
        <f ca="1">AN99+'2. GuV'!AO96-'2. GuV'!AO260+'2. GuV'!AO112+'2. GuV'!AO113+'2. GuV'!AO182-AO57+AO31-AO58</f>
        <v>0</v>
      </c>
      <c r="AP99" s="12"/>
      <c r="AQ99" s="12"/>
      <c r="AR99" s="12"/>
      <c r="AS99" s="12"/>
      <c r="AT99" s="12"/>
      <c r="AU99" s="12"/>
      <c r="AV99" s="12"/>
      <c r="AW99" s="12"/>
      <c r="AX99" s="12"/>
      <c r="AY99" s="12"/>
      <c r="AZ99" s="12"/>
      <c r="BA99" s="12"/>
      <c r="BB99" s="12"/>
      <c r="BC99" s="12"/>
      <c r="BD99" s="12"/>
      <c r="BE99" s="12"/>
      <c r="BF99" s="12"/>
      <c r="BG99" s="12"/>
      <c r="BH99" s="12"/>
    </row>
    <row r="100" spans="1:60" x14ac:dyDescent="0.25">
      <c r="B100" s="7"/>
      <c r="C100" s="7"/>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x14ac:dyDescent="0.25">
      <c r="B101" s="7"/>
      <c r="C101" s="7"/>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hidden="1" x14ac:dyDescent="0.25">
      <c r="B102" s="7"/>
      <c r="C102" s="340" t="s">
        <v>46</v>
      </c>
      <c r="D102" s="341"/>
      <c r="E102" s="342">
        <f>'4. Kapitalbedarf'!E20</f>
        <v>6</v>
      </c>
      <c r="AP102" s="12"/>
      <c r="AQ102" s="12"/>
      <c r="AR102" s="12"/>
      <c r="AS102" s="12"/>
      <c r="AT102" s="12"/>
      <c r="AU102" s="12"/>
      <c r="AV102" s="12"/>
      <c r="AW102" s="12"/>
      <c r="AX102" s="12"/>
      <c r="AY102" s="12"/>
      <c r="AZ102" s="12"/>
      <c r="BA102" s="12"/>
      <c r="BB102" s="12"/>
      <c r="BC102" s="12"/>
      <c r="BD102" s="12"/>
      <c r="BE102" s="12"/>
      <c r="BF102" s="12"/>
      <c r="BG102" s="12"/>
      <c r="BH102" s="12"/>
    </row>
    <row r="103" spans="1:60" hidden="1" x14ac:dyDescent="0.25">
      <c r="B103" s="7"/>
      <c r="C103" s="7" t="s">
        <v>363</v>
      </c>
      <c r="F103" s="12">
        <f ca="1">F84-(F29*$E$102)</f>
        <v>0</v>
      </c>
      <c r="G103" s="12">
        <f ca="1">G84-(G29*$E$102)</f>
        <v>0</v>
      </c>
      <c r="H103" s="12">
        <f t="shared" ref="H103:AO103" ca="1" si="31">H84-(H29*$E$102)</f>
        <v>0</v>
      </c>
      <c r="I103" s="12">
        <f t="shared" ca="1" si="31"/>
        <v>0</v>
      </c>
      <c r="J103" s="12">
        <f t="shared" ca="1" si="31"/>
        <v>0</v>
      </c>
      <c r="K103" s="12">
        <f t="shared" ca="1" si="31"/>
        <v>0</v>
      </c>
      <c r="L103" s="12">
        <f t="shared" ca="1" si="31"/>
        <v>0</v>
      </c>
      <c r="M103" s="12">
        <f t="shared" ca="1" si="31"/>
        <v>0</v>
      </c>
      <c r="N103" s="12">
        <f t="shared" ca="1" si="31"/>
        <v>0</v>
      </c>
      <c r="O103" s="12">
        <f t="shared" ca="1" si="31"/>
        <v>0</v>
      </c>
      <c r="P103" s="12">
        <f t="shared" ca="1" si="31"/>
        <v>0</v>
      </c>
      <c r="Q103" s="12">
        <f t="shared" ca="1" si="31"/>
        <v>0</v>
      </c>
      <c r="R103" s="12">
        <f t="shared" ca="1" si="31"/>
        <v>0</v>
      </c>
      <c r="S103" s="12">
        <f t="shared" ca="1" si="31"/>
        <v>0</v>
      </c>
      <c r="T103" s="12">
        <f t="shared" ca="1" si="31"/>
        <v>0</v>
      </c>
      <c r="U103" s="12">
        <f t="shared" ca="1" si="31"/>
        <v>0</v>
      </c>
      <c r="V103" s="12">
        <f t="shared" ca="1" si="31"/>
        <v>0</v>
      </c>
      <c r="W103" s="12">
        <f t="shared" ca="1" si="31"/>
        <v>0</v>
      </c>
      <c r="X103" s="12">
        <f t="shared" ca="1" si="31"/>
        <v>0</v>
      </c>
      <c r="Y103" s="12">
        <f t="shared" ca="1" si="31"/>
        <v>0</v>
      </c>
      <c r="Z103" s="12">
        <f t="shared" ca="1" si="31"/>
        <v>0</v>
      </c>
      <c r="AA103" s="12">
        <f t="shared" ca="1" si="31"/>
        <v>0</v>
      </c>
      <c r="AB103" s="12">
        <f t="shared" ca="1" si="31"/>
        <v>0</v>
      </c>
      <c r="AC103" s="12">
        <f t="shared" ca="1" si="31"/>
        <v>0</v>
      </c>
      <c r="AD103" s="12">
        <f t="shared" ca="1" si="31"/>
        <v>0</v>
      </c>
      <c r="AE103" s="12">
        <f t="shared" ca="1" si="31"/>
        <v>0</v>
      </c>
      <c r="AF103" s="12">
        <f t="shared" ca="1" si="31"/>
        <v>0</v>
      </c>
      <c r="AG103" s="12">
        <f t="shared" ca="1" si="31"/>
        <v>0</v>
      </c>
      <c r="AH103" s="12">
        <f t="shared" ca="1" si="31"/>
        <v>0</v>
      </c>
      <c r="AI103" s="12">
        <f t="shared" ca="1" si="31"/>
        <v>0</v>
      </c>
      <c r="AJ103" s="12">
        <f t="shared" ca="1" si="31"/>
        <v>0</v>
      </c>
      <c r="AK103" s="12">
        <f t="shared" ca="1" si="31"/>
        <v>0</v>
      </c>
      <c r="AL103" s="12">
        <f t="shared" ca="1" si="31"/>
        <v>0</v>
      </c>
      <c r="AM103" s="12">
        <f t="shared" ca="1" si="31"/>
        <v>0</v>
      </c>
      <c r="AN103" s="12">
        <f t="shared" ca="1" si="31"/>
        <v>0</v>
      </c>
      <c r="AO103" s="12">
        <f t="shared" ca="1" si="31"/>
        <v>0</v>
      </c>
      <c r="AP103" s="12"/>
      <c r="AQ103" s="12"/>
      <c r="AR103" s="12"/>
      <c r="AS103" s="12"/>
      <c r="AT103" s="12"/>
      <c r="AU103" s="12"/>
      <c r="AV103" s="12"/>
      <c r="AW103" s="12"/>
      <c r="AX103" s="12"/>
      <c r="AY103" s="12"/>
      <c r="AZ103" s="12"/>
      <c r="BA103" s="12"/>
      <c r="BB103" s="12"/>
      <c r="BC103" s="12"/>
      <c r="BD103" s="12"/>
      <c r="BE103" s="12"/>
      <c r="BF103" s="12"/>
      <c r="BG103" s="12"/>
      <c r="BH103" s="12"/>
    </row>
    <row r="104" spans="1:60" hidden="1" x14ac:dyDescent="0.25">
      <c r="B104" s="7"/>
      <c r="C104" s="7" t="s">
        <v>364</v>
      </c>
      <c r="F104" s="12">
        <f ca="1">F85</f>
        <v>0</v>
      </c>
      <c r="G104" s="12">
        <f t="shared" ref="G104:AO105" ca="1" si="32">G85</f>
        <v>0</v>
      </c>
      <c r="H104" s="12">
        <f t="shared" ca="1" si="32"/>
        <v>0</v>
      </c>
      <c r="I104" s="12">
        <f t="shared" ca="1" si="32"/>
        <v>0</v>
      </c>
      <c r="J104" s="12">
        <f t="shared" ca="1" si="32"/>
        <v>0</v>
      </c>
      <c r="K104" s="12">
        <f t="shared" ca="1" si="32"/>
        <v>0</v>
      </c>
      <c r="L104" s="12">
        <f t="shared" ca="1" si="32"/>
        <v>0</v>
      </c>
      <c r="M104" s="12">
        <f t="shared" ca="1" si="32"/>
        <v>0</v>
      </c>
      <c r="N104" s="12">
        <f t="shared" ca="1" si="32"/>
        <v>0</v>
      </c>
      <c r="O104" s="12">
        <f t="shared" ca="1" si="32"/>
        <v>0</v>
      </c>
      <c r="P104" s="12">
        <f t="shared" ca="1" si="32"/>
        <v>0</v>
      </c>
      <c r="Q104" s="12">
        <f t="shared" ca="1" si="32"/>
        <v>0</v>
      </c>
      <c r="R104" s="12">
        <f t="shared" ca="1" si="32"/>
        <v>0</v>
      </c>
      <c r="S104" s="12">
        <f t="shared" ca="1" si="32"/>
        <v>0</v>
      </c>
      <c r="T104" s="12">
        <f t="shared" ca="1" si="32"/>
        <v>0</v>
      </c>
      <c r="U104" s="12">
        <f t="shared" ca="1" si="32"/>
        <v>0</v>
      </c>
      <c r="V104" s="12">
        <f t="shared" ca="1" si="32"/>
        <v>0</v>
      </c>
      <c r="W104" s="12">
        <f t="shared" ca="1" si="32"/>
        <v>0</v>
      </c>
      <c r="X104" s="12">
        <f t="shared" ca="1" si="32"/>
        <v>0</v>
      </c>
      <c r="Y104" s="12">
        <f t="shared" ca="1" si="32"/>
        <v>0</v>
      </c>
      <c r="Z104" s="12">
        <f t="shared" ca="1" si="32"/>
        <v>0</v>
      </c>
      <c r="AA104" s="12">
        <f t="shared" ca="1" si="32"/>
        <v>0</v>
      </c>
      <c r="AB104" s="12">
        <f t="shared" ca="1" si="32"/>
        <v>0</v>
      </c>
      <c r="AC104" s="12">
        <f t="shared" ca="1" si="32"/>
        <v>0</v>
      </c>
      <c r="AD104" s="12">
        <f t="shared" ca="1" si="32"/>
        <v>0</v>
      </c>
      <c r="AE104" s="12">
        <f t="shared" ca="1" si="32"/>
        <v>0</v>
      </c>
      <c r="AF104" s="12">
        <f t="shared" ca="1" si="32"/>
        <v>0</v>
      </c>
      <c r="AG104" s="12">
        <f t="shared" ca="1" si="32"/>
        <v>0</v>
      </c>
      <c r="AH104" s="12">
        <f t="shared" ca="1" si="32"/>
        <v>0</v>
      </c>
      <c r="AI104" s="12">
        <f t="shared" ca="1" si="32"/>
        <v>0</v>
      </c>
      <c r="AJ104" s="12">
        <f t="shared" ca="1" si="32"/>
        <v>0</v>
      </c>
      <c r="AK104" s="12">
        <f t="shared" ca="1" si="32"/>
        <v>0</v>
      </c>
      <c r="AL104" s="12">
        <f t="shared" ca="1" si="32"/>
        <v>0</v>
      </c>
      <c r="AM104" s="12">
        <f t="shared" ca="1" si="32"/>
        <v>0</v>
      </c>
      <c r="AN104" s="12">
        <f t="shared" ca="1" si="32"/>
        <v>0</v>
      </c>
      <c r="AO104" s="12">
        <f t="shared" ca="1" si="32"/>
        <v>0</v>
      </c>
      <c r="AP104" s="12"/>
      <c r="AQ104" s="12"/>
      <c r="AR104" s="12"/>
      <c r="AS104" s="12"/>
      <c r="AT104" s="12"/>
      <c r="AU104" s="12"/>
      <c r="AV104" s="12"/>
      <c r="AW104" s="12"/>
      <c r="AX104" s="12"/>
      <c r="AY104" s="12"/>
      <c r="AZ104" s="12"/>
      <c r="BA104" s="12"/>
      <c r="BB104" s="12"/>
      <c r="BC104" s="12"/>
      <c r="BD104" s="12"/>
      <c r="BE104" s="12"/>
      <c r="BF104" s="12"/>
      <c r="BG104" s="12"/>
      <c r="BH104" s="12"/>
    </row>
    <row r="105" spans="1:60" hidden="1" x14ac:dyDescent="0.25">
      <c r="B105" s="7"/>
      <c r="C105" s="7" t="s">
        <v>353</v>
      </c>
      <c r="F105" s="12">
        <f>F86</f>
        <v>0</v>
      </c>
      <c r="G105" s="12">
        <f t="shared" si="32"/>
        <v>0</v>
      </c>
      <c r="H105" s="12">
        <f t="shared" si="32"/>
        <v>0</v>
      </c>
      <c r="I105" s="12">
        <f t="shared" si="32"/>
        <v>0</v>
      </c>
      <c r="J105" s="12">
        <f t="shared" si="32"/>
        <v>0</v>
      </c>
      <c r="K105" s="12">
        <f t="shared" si="32"/>
        <v>0</v>
      </c>
      <c r="L105" s="12">
        <f t="shared" si="32"/>
        <v>0</v>
      </c>
      <c r="M105" s="12">
        <f t="shared" si="32"/>
        <v>0</v>
      </c>
      <c r="N105" s="12">
        <f t="shared" si="32"/>
        <v>0</v>
      </c>
      <c r="O105" s="12">
        <f t="shared" si="32"/>
        <v>0</v>
      </c>
      <c r="P105" s="12">
        <f t="shared" si="32"/>
        <v>0</v>
      </c>
      <c r="Q105" s="12">
        <f t="shared" si="32"/>
        <v>0</v>
      </c>
      <c r="R105" s="12">
        <f t="shared" si="32"/>
        <v>0</v>
      </c>
      <c r="S105" s="12">
        <f t="shared" si="32"/>
        <v>0</v>
      </c>
      <c r="T105" s="12">
        <f t="shared" si="32"/>
        <v>0</v>
      </c>
      <c r="U105" s="12">
        <f t="shared" si="32"/>
        <v>0</v>
      </c>
      <c r="V105" s="12">
        <f t="shared" si="32"/>
        <v>0</v>
      </c>
      <c r="W105" s="12">
        <f t="shared" si="32"/>
        <v>0</v>
      </c>
      <c r="X105" s="12">
        <f t="shared" si="32"/>
        <v>0</v>
      </c>
      <c r="Y105" s="12">
        <f t="shared" si="32"/>
        <v>0</v>
      </c>
      <c r="Z105" s="12">
        <f t="shared" si="32"/>
        <v>0</v>
      </c>
      <c r="AA105" s="12">
        <f t="shared" si="32"/>
        <v>0</v>
      </c>
      <c r="AB105" s="12">
        <f t="shared" si="32"/>
        <v>0</v>
      </c>
      <c r="AC105" s="12">
        <f t="shared" si="32"/>
        <v>0</v>
      </c>
      <c r="AD105" s="12">
        <f t="shared" si="32"/>
        <v>0</v>
      </c>
      <c r="AE105" s="12">
        <f t="shared" si="32"/>
        <v>0</v>
      </c>
      <c r="AF105" s="12">
        <f t="shared" si="32"/>
        <v>0</v>
      </c>
      <c r="AG105" s="12">
        <f t="shared" si="32"/>
        <v>0</v>
      </c>
      <c r="AH105" s="12">
        <f t="shared" si="32"/>
        <v>0</v>
      </c>
      <c r="AI105" s="12">
        <f t="shared" si="32"/>
        <v>0</v>
      </c>
      <c r="AJ105" s="12">
        <f t="shared" si="32"/>
        <v>0</v>
      </c>
      <c r="AK105" s="12">
        <f t="shared" si="32"/>
        <v>0</v>
      </c>
      <c r="AL105" s="12">
        <f t="shared" si="32"/>
        <v>0</v>
      </c>
      <c r="AM105" s="12">
        <f t="shared" si="32"/>
        <v>0</v>
      </c>
      <c r="AN105" s="12">
        <f t="shared" si="32"/>
        <v>0</v>
      </c>
      <c r="AO105" s="12">
        <f t="shared" si="32"/>
        <v>0</v>
      </c>
      <c r="AP105" s="12"/>
      <c r="AQ105" s="12"/>
      <c r="AR105" s="12"/>
      <c r="AS105" s="12"/>
      <c r="AT105" s="12"/>
      <c r="AU105" s="12"/>
      <c r="AV105" s="12"/>
      <c r="AW105" s="12"/>
      <c r="AX105" s="12"/>
      <c r="AY105" s="12"/>
      <c r="AZ105" s="12"/>
      <c r="BA105" s="12"/>
      <c r="BB105" s="12"/>
      <c r="BC105" s="12"/>
      <c r="BD105" s="12"/>
      <c r="BE105" s="12"/>
      <c r="BF105" s="12"/>
      <c r="BG105" s="12"/>
      <c r="BH105" s="12"/>
    </row>
    <row r="106" spans="1:60" hidden="1" x14ac:dyDescent="0.25">
      <c r="B106" s="7"/>
      <c r="C106" s="7" t="s">
        <v>370</v>
      </c>
      <c r="F106" s="12">
        <f ca="1">F103-F104-F105</f>
        <v>0</v>
      </c>
      <c r="G106" s="12">
        <f ca="1">F106+G103-G104-G105</f>
        <v>0</v>
      </c>
      <c r="H106" s="12">
        <f t="shared" ref="H106:AO106" ca="1" si="33">G106+H103-H104-H105</f>
        <v>0</v>
      </c>
      <c r="I106" s="12">
        <f t="shared" ca="1" si="33"/>
        <v>0</v>
      </c>
      <c r="J106" s="12">
        <f t="shared" ca="1" si="33"/>
        <v>0</v>
      </c>
      <c r="K106" s="12">
        <f t="shared" ca="1" si="33"/>
        <v>0</v>
      </c>
      <c r="L106" s="12">
        <f t="shared" ca="1" si="33"/>
        <v>0</v>
      </c>
      <c r="M106" s="12">
        <f t="shared" ca="1" si="33"/>
        <v>0</v>
      </c>
      <c r="N106" s="12">
        <f t="shared" ca="1" si="33"/>
        <v>0</v>
      </c>
      <c r="O106" s="12">
        <f t="shared" ca="1" si="33"/>
        <v>0</v>
      </c>
      <c r="P106" s="12">
        <f t="shared" ca="1" si="33"/>
        <v>0</v>
      </c>
      <c r="Q106" s="12">
        <f t="shared" ca="1" si="33"/>
        <v>0</v>
      </c>
      <c r="R106" s="12">
        <f t="shared" ca="1" si="33"/>
        <v>0</v>
      </c>
      <c r="S106" s="12">
        <f t="shared" ca="1" si="33"/>
        <v>0</v>
      </c>
      <c r="T106" s="12">
        <f t="shared" ca="1" si="33"/>
        <v>0</v>
      </c>
      <c r="U106" s="12">
        <f t="shared" ca="1" si="33"/>
        <v>0</v>
      </c>
      <c r="V106" s="12">
        <f t="shared" ca="1" si="33"/>
        <v>0</v>
      </c>
      <c r="W106" s="12">
        <f t="shared" ca="1" si="33"/>
        <v>0</v>
      </c>
      <c r="X106" s="12">
        <f t="shared" ca="1" si="33"/>
        <v>0</v>
      </c>
      <c r="Y106" s="12">
        <f t="shared" ca="1" si="33"/>
        <v>0</v>
      </c>
      <c r="Z106" s="12">
        <f t="shared" ca="1" si="33"/>
        <v>0</v>
      </c>
      <c r="AA106" s="12">
        <f t="shared" ca="1" si="33"/>
        <v>0</v>
      </c>
      <c r="AB106" s="12">
        <f t="shared" ca="1" si="33"/>
        <v>0</v>
      </c>
      <c r="AC106" s="12">
        <f t="shared" ca="1" si="33"/>
        <v>0</v>
      </c>
      <c r="AD106" s="12">
        <f t="shared" ca="1" si="33"/>
        <v>0</v>
      </c>
      <c r="AE106" s="12">
        <f t="shared" ca="1" si="33"/>
        <v>0</v>
      </c>
      <c r="AF106" s="12">
        <f t="shared" ca="1" si="33"/>
        <v>0</v>
      </c>
      <c r="AG106" s="12">
        <f t="shared" ca="1" si="33"/>
        <v>0</v>
      </c>
      <c r="AH106" s="12">
        <f t="shared" ca="1" si="33"/>
        <v>0</v>
      </c>
      <c r="AI106" s="12">
        <f t="shared" ca="1" si="33"/>
        <v>0</v>
      </c>
      <c r="AJ106" s="12">
        <f t="shared" ca="1" si="33"/>
        <v>0</v>
      </c>
      <c r="AK106" s="12">
        <f t="shared" ca="1" si="33"/>
        <v>0</v>
      </c>
      <c r="AL106" s="12">
        <f t="shared" ca="1" si="33"/>
        <v>0</v>
      </c>
      <c r="AM106" s="12">
        <f t="shared" ca="1" si="33"/>
        <v>0</v>
      </c>
      <c r="AN106" s="12">
        <f t="shared" ca="1" si="33"/>
        <v>0</v>
      </c>
      <c r="AO106" s="12">
        <f t="shared" ca="1" si="33"/>
        <v>0</v>
      </c>
      <c r="AP106" s="12"/>
      <c r="AQ106" s="12"/>
      <c r="AR106" s="12"/>
      <c r="AS106" s="12"/>
      <c r="AT106" s="12"/>
      <c r="AU106" s="12"/>
      <c r="AV106" s="12"/>
      <c r="AW106" s="12"/>
      <c r="AX106" s="12"/>
      <c r="AY106" s="12"/>
      <c r="AZ106" s="12"/>
      <c r="BA106" s="12"/>
      <c r="BB106" s="12"/>
      <c r="BC106" s="12"/>
      <c r="BD106" s="12"/>
      <c r="BE106" s="12"/>
      <c r="BF106" s="12"/>
      <c r="BG106" s="12"/>
      <c r="BH106" s="12"/>
    </row>
    <row r="107" spans="1:60" hidden="1" x14ac:dyDescent="0.25">
      <c r="B107" s="7"/>
      <c r="C107" s="7" t="s">
        <v>365</v>
      </c>
      <c r="F107" s="12">
        <f ca="1">SMALL(F106:AO106,1)</f>
        <v>0</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1:60" hidden="1" x14ac:dyDescent="0.25">
      <c r="B108" s="7"/>
      <c r="C108" s="7" t="s">
        <v>366</v>
      </c>
      <c r="F108" s="12">
        <f ca="1">F111</f>
        <v>0</v>
      </c>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1:60" hidden="1" x14ac:dyDescent="0.25">
      <c r="B109" s="7"/>
      <c r="C109" s="7" t="s">
        <v>258</v>
      </c>
      <c r="F109" s="12">
        <f ca="1">IF(F108&lt;0,F107-F108,F107+F108)</f>
        <v>0</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ht="13.8" thickBot="1" x14ac:dyDescent="0.3">
      <c r="B110" s="7"/>
      <c r="C110" s="7"/>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x14ac:dyDescent="0.25">
      <c r="B111" s="6"/>
      <c r="C111" s="177" t="s">
        <v>178</v>
      </c>
      <c r="D111" s="178"/>
      <c r="E111" s="178"/>
      <c r="F111" s="179">
        <f ca="1">SMALL(F97:AO97,1)</f>
        <v>0</v>
      </c>
      <c r="G111" s="180" t="s">
        <v>108</v>
      </c>
      <c r="H111" s="178"/>
      <c r="I111" s="178"/>
      <c r="J111" s="181"/>
      <c r="K111" s="8"/>
      <c r="L111" s="8"/>
      <c r="M111" s="8"/>
      <c r="N111" s="8"/>
      <c r="O111" s="8"/>
      <c r="P111" s="8"/>
      <c r="Q111" s="8"/>
      <c r="R111" s="8"/>
      <c r="S111" s="8"/>
      <c r="T111" s="8"/>
      <c r="U111" s="8"/>
      <c r="V111" s="8"/>
      <c r="W111" s="8"/>
      <c r="X111" s="8"/>
      <c r="Y111" s="8"/>
      <c r="Z111" s="8"/>
      <c r="AA111" s="8"/>
      <c r="AB111" s="8"/>
      <c r="AC111" s="8"/>
    </row>
    <row r="112" spans="1:60" x14ac:dyDescent="0.25">
      <c r="B112" s="6"/>
      <c r="C112" s="185" t="s">
        <v>222</v>
      </c>
      <c r="D112" s="8"/>
      <c r="E112" s="8"/>
      <c r="F112" s="50">
        <f ca="1">LARGE(F97:AO97,1)</f>
        <v>0</v>
      </c>
      <c r="G112" s="173"/>
      <c r="H112" s="8"/>
      <c r="I112" s="8"/>
      <c r="J112" s="182"/>
      <c r="K112" s="8"/>
      <c r="L112" s="8"/>
      <c r="M112" s="8"/>
      <c r="N112" s="8"/>
      <c r="O112" s="8"/>
      <c r="P112" s="8"/>
      <c r="Q112" s="8"/>
      <c r="R112" s="8"/>
      <c r="S112" s="8"/>
      <c r="T112" s="8"/>
      <c r="U112" s="8"/>
      <c r="V112" s="8"/>
      <c r="W112" s="8"/>
      <c r="X112" s="8"/>
      <c r="Y112" s="8"/>
      <c r="Z112" s="8"/>
      <c r="AA112" s="8"/>
      <c r="AB112" s="8"/>
      <c r="AC112" s="8"/>
    </row>
    <row r="113" spans="2:46" ht="4.5" customHeight="1" x14ac:dyDescent="0.25">
      <c r="B113" s="6"/>
      <c r="C113" s="185"/>
      <c r="D113" s="8"/>
      <c r="E113" s="8"/>
      <c r="F113" s="50"/>
      <c r="G113" s="173"/>
      <c r="H113" s="8"/>
      <c r="I113" s="8"/>
      <c r="J113" s="182"/>
      <c r="K113" s="8"/>
      <c r="L113" s="8"/>
      <c r="M113" s="8"/>
      <c r="N113" s="8"/>
      <c r="O113" s="8"/>
      <c r="P113" s="8"/>
      <c r="Q113" s="8"/>
      <c r="R113" s="8"/>
      <c r="S113" s="8"/>
      <c r="T113" s="8"/>
      <c r="U113" s="8"/>
      <c r="V113" s="8"/>
      <c r="W113" s="8"/>
      <c r="X113" s="8"/>
      <c r="Y113" s="8"/>
      <c r="Z113" s="8"/>
      <c r="AA113" s="8"/>
      <c r="AB113" s="8"/>
      <c r="AC113" s="8"/>
    </row>
    <row r="114" spans="2:46" x14ac:dyDescent="0.25">
      <c r="B114" s="6"/>
      <c r="C114" s="303" t="s">
        <v>298</v>
      </c>
      <c r="D114" s="8"/>
      <c r="E114" s="8"/>
      <c r="F114" s="69">
        <f ca="1">SMALL(F90:AO90,1)</f>
        <v>0</v>
      </c>
      <c r="G114" s="172"/>
      <c r="H114" s="8"/>
      <c r="I114" s="8"/>
      <c r="J114" s="182"/>
      <c r="K114" s="8"/>
      <c r="L114" s="8"/>
      <c r="M114" s="8"/>
      <c r="N114" s="8"/>
      <c r="O114" s="8"/>
      <c r="P114" s="8"/>
      <c r="Q114" s="8"/>
      <c r="R114" s="8"/>
      <c r="S114" s="8"/>
      <c r="T114" s="8"/>
      <c r="U114" s="8"/>
      <c r="V114" s="8"/>
      <c r="W114" s="8"/>
      <c r="X114" s="8"/>
      <c r="Y114" s="8"/>
      <c r="Z114" s="8"/>
      <c r="AA114" s="8"/>
      <c r="AB114" s="8"/>
      <c r="AC114" s="8"/>
    </row>
    <row r="115" spans="2:46" ht="13.8" thickBot="1" x14ac:dyDescent="0.3">
      <c r="B115" s="6"/>
      <c r="C115" s="304" t="s">
        <v>299</v>
      </c>
      <c r="D115" s="183"/>
      <c r="E115" s="183"/>
      <c r="F115" s="305">
        <f ca="1">LARGE(F90:AO90,1)</f>
        <v>0</v>
      </c>
      <c r="G115" s="183"/>
      <c r="H115" s="183"/>
      <c r="I115" s="183"/>
      <c r="J115" s="184"/>
      <c r="K115" s="8"/>
      <c r="L115" s="8"/>
      <c r="M115" s="8"/>
      <c r="N115" s="8"/>
      <c r="O115" s="8"/>
      <c r="P115" s="8"/>
      <c r="Q115" s="8"/>
      <c r="R115" s="8"/>
      <c r="S115" s="8"/>
      <c r="T115" s="8"/>
      <c r="U115" s="8"/>
      <c r="V115" s="8"/>
      <c r="W115" s="8"/>
      <c r="X115" s="8"/>
      <c r="Y115" s="8"/>
      <c r="Z115" s="8"/>
      <c r="AA115" s="8"/>
      <c r="AB115" s="8"/>
      <c r="AC115" s="8"/>
    </row>
    <row r="116" spans="2:46" x14ac:dyDescent="0.25">
      <c r="D116" s="6"/>
      <c r="E116" s="6"/>
      <c r="F116" s="6"/>
      <c r="G116" s="98"/>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2:46" x14ac:dyDescent="0.25">
      <c r="D117" s="6"/>
      <c r="E117" s="6"/>
      <c r="F117" s="6"/>
      <c r="G117" s="149"/>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2:46" x14ac:dyDescent="0.25">
      <c r="J118" s="8"/>
      <c r="L118" s="11"/>
      <c r="Q118" s="11"/>
    </row>
    <row r="119" spans="2:46" x14ac:dyDescent="0.25">
      <c r="G119" s="46"/>
      <c r="H119" s="46"/>
      <c r="I119" s="46"/>
      <c r="J119" s="46"/>
      <c r="K119" s="46"/>
      <c r="L119" s="47"/>
      <c r="M119" s="46"/>
      <c r="N119" s="46"/>
      <c r="O119" s="46"/>
      <c r="P119" s="46"/>
      <c r="Q119" s="47"/>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2:46" x14ac:dyDescent="0.25">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2:46" x14ac:dyDescent="0.25">
      <c r="D121" s="6"/>
      <c r="E121" s="6"/>
      <c r="F121" s="6"/>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46" x14ac:dyDescent="0.25">
      <c r="J122" s="8"/>
      <c r="L122" s="11"/>
      <c r="Q122" s="11"/>
    </row>
    <row r="123" spans="2:46" x14ac:dyDescent="0.25">
      <c r="D123" s="6"/>
      <c r="E123" s="6"/>
      <c r="F123" s="6"/>
      <c r="G123" s="12"/>
      <c r="H123" s="12"/>
      <c r="I123" s="12"/>
      <c r="J123" s="12"/>
      <c r="K123" s="12"/>
      <c r="L123" s="34"/>
      <c r="M123" s="12"/>
      <c r="N123" s="12"/>
      <c r="O123" s="12"/>
      <c r="P123" s="12"/>
      <c r="Q123" s="34"/>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46" x14ac:dyDescent="0.25">
      <c r="J124" s="8"/>
      <c r="L124" s="11"/>
      <c r="Q124" s="11"/>
    </row>
    <row r="125" spans="2:46" x14ac:dyDescent="0.25">
      <c r="J125" s="8"/>
      <c r="L125" s="11"/>
      <c r="Q125" s="11"/>
    </row>
    <row r="126" spans="2:46" x14ac:dyDescent="0.25">
      <c r="J126" s="8"/>
      <c r="L126" s="11"/>
      <c r="Q126" s="11"/>
    </row>
    <row r="127" spans="2:46" x14ac:dyDescent="0.25">
      <c r="J127" s="8"/>
      <c r="L127" s="11"/>
      <c r="Q127" s="11"/>
    </row>
    <row r="128" spans="2:46" x14ac:dyDescent="0.25">
      <c r="J128" s="8"/>
      <c r="L128" s="11"/>
      <c r="Q128" s="11"/>
    </row>
    <row r="129" spans="10:17" x14ac:dyDescent="0.25">
      <c r="J129" s="8"/>
      <c r="L129" s="11"/>
      <c r="Q129" s="11"/>
    </row>
    <row r="130" spans="10:17" x14ac:dyDescent="0.25">
      <c r="J130" s="8"/>
      <c r="L130" s="11"/>
      <c r="Q130" s="11"/>
    </row>
    <row r="131" spans="10:17" x14ac:dyDescent="0.25">
      <c r="J131" s="8"/>
      <c r="L131" s="11"/>
      <c r="Q131" s="11"/>
    </row>
    <row r="132" spans="10:17" x14ac:dyDescent="0.25">
      <c r="J132" s="8"/>
      <c r="L132" s="11"/>
      <c r="Q132" s="11"/>
    </row>
    <row r="133" spans="10:17" x14ac:dyDescent="0.25">
      <c r="J133" s="8"/>
      <c r="L133" s="11"/>
      <c r="Q133" s="11"/>
    </row>
    <row r="134" spans="10:17" x14ac:dyDescent="0.25">
      <c r="J134" s="8"/>
      <c r="L134" s="11"/>
      <c r="Q134" s="11"/>
    </row>
    <row r="135" spans="10:17" x14ac:dyDescent="0.25">
      <c r="J135" s="8"/>
      <c r="L135" s="11"/>
      <c r="Q135" s="11"/>
    </row>
    <row r="136" spans="10:17" x14ac:dyDescent="0.25">
      <c r="J136" s="8"/>
      <c r="L136" s="11"/>
      <c r="Q136" s="11"/>
    </row>
    <row r="137" spans="10:17" x14ac:dyDescent="0.25">
      <c r="J137" s="8"/>
      <c r="L137" s="11"/>
      <c r="Q137" s="11"/>
    </row>
    <row r="138" spans="10:17" x14ac:dyDescent="0.25">
      <c r="J138" s="8"/>
      <c r="L138" s="11"/>
      <c r="Q138" s="11"/>
    </row>
    <row r="139" spans="10:17" x14ac:dyDescent="0.25">
      <c r="J139" s="8"/>
      <c r="L139" s="11"/>
      <c r="Q139" s="11"/>
    </row>
    <row r="140" spans="10:17" x14ac:dyDescent="0.25">
      <c r="J140" s="8"/>
      <c r="L140" s="11"/>
      <c r="Q140" s="11"/>
    </row>
    <row r="141" spans="10:17" x14ac:dyDescent="0.25">
      <c r="J141" s="8"/>
      <c r="L141" s="11"/>
      <c r="Q141" s="11"/>
    </row>
    <row r="142" spans="10:17" x14ac:dyDescent="0.25">
      <c r="J142" s="8"/>
      <c r="L142" s="11"/>
      <c r="Q142" s="11"/>
    </row>
    <row r="143" spans="10:17" x14ac:dyDescent="0.25">
      <c r="J143" s="8"/>
      <c r="L143" s="11"/>
      <c r="Q143" s="11"/>
    </row>
    <row r="144" spans="10:17" x14ac:dyDescent="0.25">
      <c r="J144" s="8"/>
      <c r="L144" s="11"/>
      <c r="Q144" s="11"/>
    </row>
    <row r="145" spans="2:42" x14ac:dyDescent="0.25">
      <c r="J145" s="8"/>
      <c r="L145" s="11"/>
      <c r="Q145" s="11"/>
    </row>
    <row r="146" spans="2:42" x14ac:dyDescent="0.25">
      <c r="B146" s="379" t="s">
        <v>377</v>
      </c>
      <c r="J146" s="8"/>
      <c r="L146" s="11"/>
      <c r="Q146" s="11"/>
    </row>
    <row r="147" spans="2:42" x14ac:dyDescent="0.25">
      <c r="C147" s="2"/>
      <c r="D147" s="2"/>
      <c r="E147" s="2"/>
      <c r="F147" s="2"/>
      <c r="G147" s="2"/>
      <c r="H147" s="2"/>
      <c r="J147" s="8"/>
      <c r="L147" s="11"/>
      <c r="Q147" s="11"/>
    </row>
    <row r="148" spans="2:42" x14ac:dyDescent="0.25">
      <c r="J148" s="8"/>
      <c r="L148" s="11"/>
      <c r="Q148" s="11"/>
    </row>
    <row r="149" spans="2:42" x14ac:dyDescent="0.25">
      <c r="J149" s="8"/>
      <c r="L149" s="11"/>
      <c r="Q149" s="11"/>
    </row>
    <row r="150" spans="2:42" x14ac:dyDescent="0.25">
      <c r="J150" s="8"/>
      <c r="L150" s="11"/>
      <c r="Q150" s="11"/>
    </row>
    <row r="151" spans="2:42" x14ac:dyDescent="0.25">
      <c r="J151" s="8"/>
      <c r="L151" s="11"/>
      <c r="Q151" s="11"/>
    </row>
    <row r="152" spans="2:42" x14ac:dyDescent="0.25">
      <c r="J152" s="8"/>
      <c r="L152" s="11"/>
      <c r="Q152" s="11"/>
    </row>
    <row r="153" spans="2:42" x14ac:dyDescent="0.25">
      <c r="J153" s="8"/>
      <c r="L153" s="11"/>
      <c r="Q153" s="11"/>
    </row>
    <row r="154" spans="2:42" x14ac:dyDescent="0.25">
      <c r="J154" s="8"/>
      <c r="L154" s="11"/>
      <c r="Q154" s="11"/>
    </row>
    <row r="155" spans="2:42" x14ac:dyDescent="0.25">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2:42" x14ac:dyDescent="0.25">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spans="2:42" x14ac:dyDescent="0.25">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spans="2:42" x14ac:dyDescent="0.25">
      <c r="G158" s="12"/>
      <c r="H158" s="12"/>
      <c r="I158" s="12"/>
      <c r="J158" s="34"/>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spans="2:42" x14ac:dyDescent="0.25">
      <c r="G159" s="12"/>
      <c r="H159" s="12"/>
      <c r="I159" s="12"/>
      <c r="J159" s="34"/>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row>
    <row r="160" spans="2:42" x14ac:dyDescent="0.25">
      <c r="B160" s="6"/>
      <c r="G160" s="12"/>
      <c r="H160" s="12"/>
      <c r="I160" s="12"/>
      <c r="J160" s="34"/>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row>
    <row r="161" spans="2:42" x14ac:dyDescent="0.25">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row>
    <row r="162" spans="2:42" x14ac:dyDescent="0.25">
      <c r="G162" s="12"/>
      <c r="H162" s="12"/>
      <c r="I162" s="12"/>
      <c r="J162" s="34"/>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2:42" x14ac:dyDescent="0.25">
      <c r="J163" s="11"/>
    </row>
    <row r="164" spans="2:42" x14ac:dyDescent="0.25">
      <c r="J164" s="11"/>
    </row>
    <row r="165" spans="2:42" x14ac:dyDescent="0.25">
      <c r="B165" s="6"/>
      <c r="J165" s="11"/>
    </row>
    <row r="166" spans="2:42" x14ac:dyDescent="0.25">
      <c r="J166" s="11"/>
    </row>
    <row r="167" spans="2:42" x14ac:dyDescent="0.25">
      <c r="J167" s="11"/>
      <c r="L167" s="52"/>
    </row>
    <row r="168" spans="2:42" x14ac:dyDescent="0.25">
      <c r="L168" s="11"/>
    </row>
    <row r="169" spans="2:42" x14ac:dyDescent="0.25">
      <c r="L169" s="11"/>
    </row>
    <row r="170" spans="2:42" x14ac:dyDescent="0.25">
      <c r="L170" s="11"/>
    </row>
    <row r="171" spans="2:42" x14ac:dyDescent="0.25">
      <c r="B171" s="6"/>
      <c r="C171" s="6"/>
      <c r="L171" s="11"/>
    </row>
    <row r="172" spans="2:42" x14ac:dyDescent="0.25">
      <c r="D172" s="53"/>
      <c r="E172" s="53"/>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row>
    <row r="173" spans="2:42" x14ac:dyDescent="0.25">
      <c r="L173" s="11"/>
    </row>
    <row r="174" spans="2:42" ht="17.399999999999999" x14ac:dyDescent="0.3">
      <c r="B174" s="49"/>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row>
    <row r="175" spans="2:42" x14ac:dyDescent="0.25">
      <c r="L175" s="11"/>
    </row>
    <row r="176" spans="2:42" x14ac:dyDescent="0.25">
      <c r="L176" s="11"/>
    </row>
    <row r="177" spans="2:42" x14ac:dyDescent="0.25">
      <c r="L177" s="11"/>
    </row>
    <row r="178" spans="2:42" x14ac:dyDescent="0.25">
      <c r="L178" s="11"/>
    </row>
    <row r="179" spans="2:42" ht="17.399999999999999" x14ac:dyDescent="0.3">
      <c r="B179" s="43"/>
      <c r="C179" s="6"/>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row>
    <row r="180" spans="2:42" x14ac:dyDescent="0.25">
      <c r="B180" s="11"/>
      <c r="C180" s="11"/>
      <c r="D180" s="14"/>
      <c r="E180" s="14"/>
      <c r="F180" s="14"/>
      <c r="J180" s="8"/>
      <c r="K180" s="8"/>
      <c r="L180" s="8"/>
      <c r="N180" s="11"/>
    </row>
    <row r="181" spans="2:42" x14ac:dyDescent="0.25">
      <c r="B181" s="6"/>
      <c r="J181" s="8"/>
      <c r="K181" s="8"/>
      <c r="L181" s="8"/>
      <c r="N181" s="11"/>
    </row>
    <row r="182" spans="2:42" x14ac:dyDescent="0.25">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row>
    <row r="183" spans="2:42" x14ac:dyDescent="0.25">
      <c r="G183" s="12"/>
      <c r="H183" s="12"/>
      <c r="I183" s="12"/>
      <c r="J183" s="12"/>
      <c r="K183" s="12"/>
      <c r="L183" s="12"/>
      <c r="M183" s="12"/>
      <c r="N183" s="34"/>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row>
    <row r="184" spans="2:42" x14ac:dyDescent="0.25">
      <c r="F184" s="6"/>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row>
    <row r="185" spans="2:42" x14ac:dyDescent="0.25">
      <c r="G185" s="12"/>
      <c r="H185" s="12"/>
      <c r="I185" s="12"/>
      <c r="J185" s="12"/>
      <c r="K185" s="12"/>
      <c r="L185" s="12"/>
      <c r="M185" s="12"/>
      <c r="N185" s="34"/>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row>
    <row r="186" spans="2:42" x14ac:dyDescent="0.25">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row>
    <row r="187" spans="2:42" x14ac:dyDescent="0.25">
      <c r="B187" s="6"/>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row>
    <row r="188" spans="2:42" x14ac:dyDescent="0.25">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row>
    <row r="189" spans="2:42" x14ac:dyDescent="0.25">
      <c r="F189" s="35"/>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row>
    <row r="190" spans="2:42" x14ac:dyDescent="0.25">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row>
    <row r="191" spans="2:42" x14ac:dyDescent="0.25">
      <c r="B191" s="3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row>
    <row r="192" spans="2:42" x14ac:dyDescent="0.25">
      <c r="B192" s="6"/>
      <c r="C192" s="6"/>
      <c r="D192" s="6"/>
      <c r="E192" s="6"/>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row>
    <row r="193" spans="2:42" x14ac:dyDescent="0.25">
      <c r="B193" s="6"/>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row>
    <row r="194" spans="2:42" x14ac:dyDescent="0.25">
      <c r="B194" s="33"/>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row>
    <row r="195" spans="2:42" x14ac:dyDescent="0.25">
      <c r="B195" s="33"/>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x14ac:dyDescent="0.25">
      <c r="B196" s="33"/>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row>
    <row r="197" spans="2:42" x14ac:dyDescent="0.25">
      <c r="B197" s="33"/>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row>
    <row r="198" spans="2:42" x14ac:dyDescent="0.25">
      <c r="B198" s="6"/>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row>
    <row r="199" spans="2:42" x14ac:dyDescent="0.25">
      <c r="B199" s="6"/>
      <c r="G199" s="12"/>
      <c r="H199" s="12"/>
      <c r="I199" s="12"/>
      <c r="J199" s="51"/>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row>
    <row r="200" spans="2:42" x14ac:dyDescent="0.25">
      <c r="G200" s="12"/>
      <c r="H200" s="12"/>
      <c r="I200" s="12"/>
      <c r="J200" s="51"/>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row>
    <row r="201" spans="2:42" x14ac:dyDescent="0.25">
      <c r="G201" s="12"/>
      <c r="H201" s="12"/>
      <c r="I201" s="12"/>
      <c r="J201" s="34"/>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row>
    <row r="202" spans="2:42" x14ac:dyDescent="0.25">
      <c r="G202" s="12"/>
      <c r="H202" s="12"/>
      <c r="I202" s="12"/>
      <c r="J202" s="34"/>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row>
    <row r="203" spans="2:42" x14ac:dyDescent="0.25">
      <c r="G203" s="12"/>
      <c r="H203" s="12"/>
      <c r="I203" s="12"/>
      <c r="J203" s="34"/>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row>
    <row r="204" spans="2:42" x14ac:dyDescent="0.25">
      <c r="B204" s="6"/>
      <c r="G204" s="12"/>
      <c r="H204" s="12"/>
      <c r="I204" s="12"/>
      <c r="J204" s="34"/>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row>
    <row r="205" spans="2:42" x14ac:dyDescent="0.25">
      <c r="G205" s="12"/>
      <c r="H205" s="12"/>
      <c r="I205" s="12"/>
      <c r="J205" s="34"/>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row>
    <row r="206" spans="2:42" x14ac:dyDescent="0.25">
      <c r="B206" s="6"/>
      <c r="G206" s="12"/>
      <c r="H206" s="12"/>
      <c r="I206" s="12"/>
      <c r="J206" s="34"/>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row>
    <row r="207" spans="2:42" x14ac:dyDescent="0.25">
      <c r="G207" s="12"/>
      <c r="H207" s="12"/>
      <c r="I207" s="12"/>
      <c r="J207" s="34"/>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row>
    <row r="208" spans="2:42" x14ac:dyDescent="0.25">
      <c r="G208" s="12"/>
      <c r="H208" s="12"/>
      <c r="I208" s="12"/>
      <c r="J208" s="34"/>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row>
    <row r="209" spans="2:42" x14ac:dyDescent="0.25">
      <c r="G209" s="12"/>
      <c r="H209" s="12"/>
      <c r="I209" s="12"/>
      <c r="J209" s="34"/>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row>
    <row r="210" spans="2:42" x14ac:dyDescent="0.25">
      <c r="G210" s="12"/>
      <c r="H210" s="12"/>
      <c r="I210" s="12"/>
      <c r="J210" s="34"/>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row>
    <row r="211" spans="2:42" x14ac:dyDescent="0.25">
      <c r="L211" s="11"/>
    </row>
    <row r="212" spans="2:42" ht="17.399999999999999" x14ac:dyDescent="0.3">
      <c r="C212" s="49"/>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4" spans="2:42" x14ac:dyDescent="0.25">
      <c r="B214" s="54"/>
    </row>
    <row r="218" spans="2:42" ht="17.399999999999999" x14ac:dyDescent="0.3">
      <c r="B218" s="43"/>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row>
    <row r="219" spans="2:42" x14ac:dyDescent="0.25">
      <c r="C219" s="6"/>
      <c r="D219" s="6"/>
      <c r="E219" s="6"/>
      <c r="F219" s="6"/>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2:42" x14ac:dyDescent="0.25">
      <c r="C220" s="6"/>
      <c r="D220" s="6"/>
      <c r="E220" s="6"/>
      <c r="F220" s="6"/>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2:42" ht="3" customHeight="1" x14ac:dyDescent="0.2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2:42" ht="13.5" customHeight="1" x14ac:dyDescent="0.2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2:42" x14ac:dyDescent="0.25">
      <c r="C223" s="6"/>
      <c r="D223" s="6"/>
      <c r="E223" s="6"/>
      <c r="F223" s="6"/>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2:42" x14ac:dyDescent="0.25">
      <c r="L224" s="11"/>
    </row>
    <row r="225" spans="12:12" x14ac:dyDescent="0.25">
      <c r="L225" s="11"/>
    </row>
    <row r="226" spans="12:12" x14ac:dyDescent="0.25">
      <c r="L226" s="11"/>
    </row>
  </sheetData>
  <phoneticPr fontId="3" type="noConversion"/>
  <conditionalFormatting sqref="G184:AP184 G189:AP189 G121:AP121 G116:AP117">
    <cfRule type="cellIs" dxfId="31" priority="2" stopIfTrue="1" operator="equal">
      <formula>0</formula>
    </cfRule>
  </conditionalFormatting>
  <conditionalFormatting sqref="G182:AP182 G119:AP119 G123:AP123">
    <cfRule type="cellIs" dxfId="30" priority="3" stopIfTrue="1" operator="equal">
      <formula>0</formula>
    </cfRule>
  </conditionalFormatting>
  <conditionalFormatting sqref="G219:AP221 G223:AP223 F111:F115 F99:AO99 F84:AO87 F89:AO96">
    <cfRule type="cellIs" dxfId="29" priority="4" stopIfTrue="1" operator="lessThan">
      <formula>0</formula>
    </cfRule>
  </conditionalFormatting>
  <conditionalFormatting sqref="F88:AO88">
    <cfRule type="cellIs" dxfId="28" priority="1" stopIfTrue="1" operator="lessThan">
      <formula>0</formula>
    </cfRule>
  </conditionalFormatting>
  <hyperlinks>
    <hyperlink ref="B146" location="'4. Kapitalbedarf'!A1" display="&gt;&gt; Hier geht es weiter" xr:uid="{00000000-0004-0000-0300-000000000000}"/>
  </hyperlinks>
  <pageMargins left="0.70866141732283472" right="0.70866141732283472" top="0.74803149606299213" bottom="0.74803149606299213" header="0.31496062992125984" footer="0.31496062992125984"/>
  <pageSetup paperSize="9" scale="39" fitToWidth="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B2:AV124"/>
  <sheetViews>
    <sheetView zoomScale="70" zoomScaleNormal="70" workbookViewId="0">
      <pane ySplit="8" topLeftCell="A9" activePane="bottomLeft" state="frozen"/>
      <selection pane="bottomLeft" activeCell="E20" sqref="E20"/>
    </sheetView>
  </sheetViews>
  <sheetFormatPr baseColWidth="10" defaultColWidth="11.44140625" defaultRowHeight="13.2" x14ac:dyDescent="0.25"/>
  <cols>
    <col min="1" max="2" width="1.77734375" style="3" customWidth="1"/>
    <col min="3" max="3" width="0.77734375" style="3" customWidth="1"/>
    <col min="4" max="4" width="28.21875" style="3" customWidth="1"/>
    <col min="5" max="5" width="20.5546875" style="3" customWidth="1"/>
    <col min="6" max="6" width="16.21875" style="3" customWidth="1"/>
    <col min="7" max="7" width="16" style="3" customWidth="1"/>
    <col min="8" max="8" width="28.77734375" style="3" customWidth="1"/>
    <col min="9" max="9" width="32" style="3" customWidth="1"/>
    <col min="10" max="10" width="19" style="3" customWidth="1"/>
    <col min="11" max="11" width="8.44140625" style="3" customWidth="1"/>
    <col min="12" max="12" width="13.44140625" style="3" customWidth="1"/>
    <col min="13" max="13" width="21.5546875" style="3" customWidth="1"/>
    <col min="14" max="14" width="11.77734375" style="3" customWidth="1"/>
    <col min="15" max="15" width="7.5546875" style="3" customWidth="1"/>
    <col min="16" max="16" width="1.77734375" style="3" customWidth="1"/>
    <col min="17" max="18" width="11.77734375" style="3" customWidth="1"/>
    <col min="19" max="19" width="13.44140625" style="3" customWidth="1"/>
    <col min="20" max="48" width="11.77734375" style="3" customWidth="1"/>
    <col min="49" max="16384" width="11.44140625" style="3"/>
  </cols>
  <sheetData>
    <row r="2" spans="2:18" ht="20.399999999999999" x14ac:dyDescent="0.35">
      <c r="C2" s="132" t="s">
        <v>80</v>
      </c>
      <c r="D2" s="1"/>
      <c r="E2" s="2"/>
      <c r="F2" s="2"/>
      <c r="G2" s="2"/>
      <c r="H2" s="2"/>
      <c r="I2" s="2"/>
      <c r="J2" s="2"/>
      <c r="K2" s="2"/>
      <c r="L2" s="2"/>
    </row>
    <row r="3" spans="2:18" x14ac:dyDescent="0.25">
      <c r="C3" s="2"/>
      <c r="D3" s="2"/>
      <c r="E3" s="2"/>
      <c r="F3" s="2"/>
      <c r="G3" s="2"/>
      <c r="H3" s="2"/>
      <c r="I3" s="2"/>
      <c r="J3" s="2"/>
      <c r="K3" s="2"/>
      <c r="L3" s="2"/>
    </row>
    <row r="4" spans="2:18" x14ac:dyDescent="0.25">
      <c r="G4" s="28"/>
      <c r="H4" s="28"/>
      <c r="I4" s="28"/>
      <c r="J4" s="28"/>
      <c r="K4" s="28"/>
      <c r="L4" s="28"/>
      <c r="M4" s="28"/>
      <c r="N4" s="28"/>
      <c r="O4" s="28"/>
      <c r="P4" s="28"/>
      <c r="Q4" s="28"/>
      <c r="R4" s="28"/>
    </row>
    <row r="5" spans="2:18" x14ac:dyDescent="0.25">
      <c r="C5" s="4" t="s">
        <v>0</v>
      </c>
      <c r="D5" s="4"/>
      <c r="E5" s="4"/>
      <c r="F5" s="4"/>
      <c r="G5" s="29"/>
      <c r="H5" s="29"/>
      <c r="I5" s="29"/>
      <c r="J5" s="29"/>
      <c r="K5" s="29"/>
      <c r="L5" s="29"/>
      <c r="M5" s="28"/>
      <c r="N5" s="28"/>
      <c r="O5" s="28"/>
      <c r="P5" s="28"/>
      <c r="Q5" s="28"/>
      <c r="R5" s="28"/>
    </row>
    <row r="6" spans="2:18" x14ac:dyDescent="0.25">
      <c r="G6" s="28"/>
      <c r="H6" s="28"/>
      <c r="I6" s="28"/>
      <c r="J6" s="28"/>
      <c r="K6" s="28"/>
      <c r="L6" s="28"/>
      <c r="M6" s="28"/>
      <c r="N6" s="28"/>
      <c r="O6" s="28"/>
      <c r="P6" s="28"/>
      <c r="Q6" s="28"/>
      <c r="R6" s="28"/>
    </row>
    <row r="7" spans="2:18" x14ac:dyDescent="0.25">
      <c r="G7" s="28"/>
      <c r="H7" s="28"/>
      <c r="I7" s="28"/>
      <c r="J7" s="28"/>
      <c r="K7" s="28"/>
      <c r="L7" s="28"/>
      <c r="M7" s="28"/>
      <c r="N7" s="28"/>
      <c r="O7" s="28"/>
      <c r="P7" s="28"/>
      <c r="Q7" s="28"/>
      <c r="R7" s="28"/>
    </row>
    <row r="8" spans="2:18" ht="3.75" customHeight="1" x14ac:dyDescent="0.25">
      <c r="G8" s="28"/>
      <c r="H8" s="28"/>
      <c r="I8" s="28"/>
      <c r="J8" s="28"/>
      <c r="K8" s="28"/>
      <c r="L8" s="28"/>
      <c r="M8" s="28"/>
      <c r="N8" s="28"/>
      <c r="O8" s="28"/>
      <c r="P8" s="28"/>
      <c r="Q8" s="28"/>
      <c r="R8" s="28"/>
    </row>
    <row r="9" spans="2:18" x14ac:dyDescent="0.25">
      <c r="G9" s="28"/>
      <c r="H9" s="28"/>
      <c r="I9" s="28"/>
      <c r="J9" s="28"/>
      <c r="K9" s="28"/>
      <c r="L9" s="28"/>
      <c r="M9" s="28"/>
      <c r="N9" s="28"/>
      <c r="O9" s="28"/>
      <c r="P9" s="28"/>
      <c r="Q9" s="28"/>
      <c r="R9" s="28"/>
    </row>
    <row r="10" spans="2:18" x14ac:dyDescent="0.25">
      <c r="G10" s="28"/>
      <c r="H10" s="28"/>
      <c r="I10" s="28"/>
      <c r="J10" s="28"/>
      <c r="K10" s="28"/>
      <c r="L10" s="28"/>
      <c r="M10" s="28"/>
      <c r="N10" s="28"/>
      <c r="O10" s="28"/>
      <c r="P10" s="28"/>
      <c r="Q10" s="28"/>
      <c r="R10" s="28"/>
    </row>
    <row r="11" spans="2:18" x14ac:dyDescent="0.25">
      <c r="D11" s="5"/>
      <c r="M11" s="28"/>
      <c r="P11" s="28"/>
      <c r="Q11" s="28"/>
      <c r="R11" s="28"/>
    </row>
    <row r="12" spans="2:18" ht="15" x14ac:dyDescent="0.25">
      <c r="B12" s="211" t="s">
        <v>46</v>
      </c>
      <c r="C12" s="241"/>
      <c r="D12" s="163"/>
      <c r="E12" s="242"/>
      <c r="F12" s="243" t="s">
        <v>50</v>
      </c>
      <c r="G12" s="244" t="s">
        <v>51</v>
      </c>
      <c r="H12" s="244"/>
      <c r="I12" s="244"/>
      <c r="J12" s="104"/>
      <c r="K12" s="104"/>
      <c r="L12" s="104"/>
      <c r="M12" s="105"/>
      <c r="P12" s="28"/>
      <c r="Q12" s="28"/>
      <c r="R12" s="28"/>
    </row>
    <row r="13" spans="2:18" ht="4.5" customHeight="1" x14ac:dyDescent="0.25">
      <c r="C13" s="5"/>
      <c r="E13" s="55"/>
      <c r="F13" s="55"/>
      <c r="G13" s="14"/>
      <c r="H13" s="14"/>
      <c r="I13" s="14"/>
      <c r="J13" s="14"/>
      <c r="K13" s="14"/>
      <c r="L13" s="14"/>
      <c r="M13" s="28"/>
      <c r="P13" s="28"/>
      <c r="Q13" s="28"/>
      <c r="R13" s="28"/>
    </row>
    <row r="14" spans="2:18" x14ac:dyDescent="0.25">
      <c r="B14" s="6" t="s">
        <v>179</v>
      </c>
      <c r="C14" s="5"/>
      <c r="E14" s="55"/>
      <c r="F14" s="55"/>
      <c r="G14" s="14"/>
      <c r="H14" s="14"/>
      <c r="I14" s="14"/>
      <c r="J14" s="14"/>
      <c r="K14" s="14"/>
      <c r="L14" s="14"/>
      <c r="M14" s="28"/>
      <c r="P14" s="28"/>
      <c r="Q14" s="28"/>
      <c r="R14" s="28"/>
    </row>
    <row r="15" spans="2:18" x14ac:dyDescent="0.25">
      <c r="B15" s="3" t="s">
        <v>124</v>
      </c>
      <c r="C15" s="5"/>
      <c r="E15" s="55"/>
      <c r="F15" s="149">
        <f>SUM('3. Liquidität'!F26:AO26)</f>
        <v>0</v>
      </c>
      <c r="G15" s="14"/>
      <c r="H15" s="14"/>
      <c r="I15" s="14"/>
      <c r="J15" s="14"/>
      <c r="K15" s="14"/>
      <c r="L15" s="14"/>
      <c r="M15" s="28"/>
      <c r="P15" s="28"/>
      <c r="Q15" s="28"/>
      <c r="R15" s="28"/>
    </row>
    <row r="16" spans="2:18" x14ac:dyDescent="0.25">
      <c r="B16" s="3" t="s">
        <v>180</v>
      </c>
      <c r="C16" s="5"/>
      <c r="E16" s="55"/>
      <c r="F16" s="149">
        <f>SUM('3. Liquidität'!F27:AO27)</f>
        <v>0</v>
      </c>
      <c r="G16" s="14"/>
      <c r="H16" s="14"/>
      <c r="I16" s="14"/>
      <c r="J16" s="14"/>
      <c r="K16" s="14"/>
      <c r="L16" s="14"/>
      <c r="M16" s="28"/>
      <c r="P16" s="28"/>
      <c r="Q16" s="28"/>
      <c r="R16" s="28"/>
    </row>
    <row r="17" spans="2:48" x14ac:dyDescent="0.25">
      <c r="B17" s="3" t="s">
        <v>158</v>
      </c>
      <c r="C17" s="5"/>
      <c r="E17" s="55"/>
      <c r="F17" s="149">
        <f>SUM('3. Liquidität'!D34+'3. Liquidität'!D39+'3. Liquidität'!D44)</f>
        <v>0</v>
      </c>
      <c r="G17" s="14"/>
      <c r="H17" s="14"/>
      <c r="I17" s="14"/>
      <c r="J17" s="14"/>
      <c r="K17" s="14"/>
      <c r="L17" s="14"/>
      <c r="M17" s="28"/>
      <c r="P17" s="28"/>
      <c r="Q17" s="28"/>
      <c r="R17" s="28"/>
    </row>
    <row r="18" spans="2:48" x14ac:dyDescent="0.25">
      <c r="C18" s="5"/>
      <c r="E18" s="55"/>
      <c r="F18" s="149"/>
      <c r="G18" s="14"/>
      <c r="H18" s="14"/>
      <c r="I18" s="14"/>
      <c r="J18" s="14"/>
      <c r="K18" s="14"/>
      <c r="L18" s="14"/>
      <c r="M18" s="28"/>
      <c r="P18" s="28"/>
      <c r="Q18" s="28"/>
      <c r="R18" s="28"/>
    </row>
    <row r="19" spans="2:48" x14ac:dyDescent="0.25">
      <c r="B19" s="6" t="s">
        <v>221</v>
      </c>
      <c r="F19" s="12"/>
      <c r="M19" s="14"/>
    </row>
    <row r="20" spans="2:48" x14ac:dyDescent="0.25">
      <c r="B20" s="3" t="s">
        <v>381</v>
      </c>
      <c r="E20" s="408">
        <v>6</v>
      </c>
      <c r="F20" s="149" t="e">
        <f ca="1">E20*'2. GuV'!R199</f>
        <v>#DIV/0!</v>
      </c>
      <c r="G20" s="3" t="s">
        <v>263</v>
      </c>
      <c r="M20" s="14"/>
    </row>
    <row r="21" spans="2:48" hidden="1" x14ac:dyDescent="0.25">
      <c r="B21" s="3" t="s">
        <v>375</v>
      </c>
      <c r="F21" s="12">
        <f ca="1">IF('3. Liquidität'!F108&gt;0,'3. Liquidität'!F109,'3. Liquidität'!F107)</f>
        <v>0</v>
      </c>
      <c r="J21" s="145"/>
      <c r="K21" s="145"/>
      <c r="L21" s="145"/>
      <c r="M21" s="279"/>
      <c r="N21" s="145"/>
      <c r="O21" s="145"/>
      <c r="P21" s="145"/>
      <c r="Q21" s="145"/>
    </row>
    <row r="22" spans="2:48" ht="4.5" customHeight="1" x14ac:dyDescent="0.25">
      <c r="F22" s="12"/>
      <c r="J22" s="145"/>
      <c r="K22" s="145"/>
      <c r="L22" s="145"/>
      <c r="M22" s="279"/>
      <c r="N22" s="145"/>
      <c r="O22" s="145"/>
      <c r="P22" s="145"/>
      <c r="Q22" s="145"/>
    </row>
    <row r="23" spans="2:48" ht="15" x14ac:dyDescent="0.25">
      <c r="B23" s="190" t="e">
        <f ca="1">IF(F23&gt;0,"Kapitalüberschuss", "Zusätzlicher Kapitalbedarf")</f>
        <v>#DIV/0!</v>
      </c>
      <c r="C23" s="190"/>
      <c r="D23" s="237"/>
      <c r="E23" s="190"/>
      <c r="F23" s="238" t="e">
        <f ca="1">IF('3. Liquidität'!F111&lt;0,'3. Liquidität'!F111-F20,0-F20)</f>
        <v>#DIV/0!</v>
      </c>
      <c r="G23" s="61"/>
      <c r="H23" s="61"/>
      <c r="I23" s="61"/>
      <c r="J23" s="156"/>
      <c r="K23" s="280"/>
      <c r="L23" s="156"/>
      <c r="M23" s="279"/>
      <c r="N23" s="145"/>
      <c r="O23" s="145"/>
      <c r="P23" s="145"/>
      <c r="Q23" s="145"/>
    </row>
    <row r="24" spans="2:48" s="67" customFormat="1" ht="4.5" customHeight="1" x14ac:dyDescent="0.25">
      <c r="B24" s="6"/>
      <c r="C24" s="6"/>
      <c r="D24" s="3"/>
      <c r="E24" s="6"/>
      <c r="F24" s="108"/>
      <c r="G24" s="32"/>
      <c r="H24" s="32"/>
      <c r="I24" s="32"/>
      <c r="J24" s="281"/>
      <c r="K24" s="281"/>
      <c r="L24" s="281"/>
      <c r="M24" s="282"/>
      <c r="N24" s="283"/>
      <c r="O24" s="283"/>
      <c r="P24" s="283"/>
      <c r="Q24" s="283"/>
    </row>
    <row r="25" spans="2:48" ht="4.5" customHeight="1" x14ac:dyDescent="0.25">
      <c r="F25" s="92"/>
      <c r="J25" s="145"/>
      <c r="K25" s="145"/>
      <c r="L25" s="145"/>
      <c r="M25" s="279"/>
      <c r="N25" s="145"/>
      <c r="O25" s="145"/>
      <c r="P25" s="145"/>
      <c r="Q25" s="145"/>
    </row>
    <row r="26" spans="2:48" x14ac:dyDescent="0.25">
      <c r="F26" s="92"/>
      <c r="J26" s="145"/>
      <c r="K26" s="145"/>
      <c r="L26" s="145"/>
      <c r="M26" s="279"/>
      <c r="N26" s="145"/>
      <c r="O26" s="145"/>
      <c r="P26" s="145"/>
      <c r="Q26" s="145"/>
    </row>
    <row r="27" spans="2:48" x14ac:dyDescent="0.25">
      <c r="F27" s="92"/>
      <c r="J27" s="145"/>
      <c r="K27" s="145"/>
      <c r="L27" s="145"/>
      <c r="M27" s="279"/>
      <c r="N27" s="145"/>
      <c r="O27" s="145"/>
      <c r="P27" s="145"/>
      <c r="Q27" s="145"/>
    </row>
    <row r="28" spans="2:48" x14ac:dyDescent="0.25">
      <c r="C28" s="6"/>
      <c r="J28" s="145"/>
      <c r="K28" s="145"/>
      <c r="L28" s="145"/>
      <c r="M28" s="149"/>
      <c r="N28" s="149"/>
      <c r="O28" s="149"/>
      <c r="P28" s="149"/>
      <c r="Q28" s="149"/>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row>
    <row r="29" spans="2:48" ht="15" x14ac:dyDescent="0.25">
      <c r="B29" s="384" t="s">
        <v>48</v>
      </c>
      <c r="C29" s="394"/>
      <c r="D29" s="380"/>
      <c r="E29" s="380"/>
      <c r="F29" s="394"/>
      <c r="G29" s="384" t="s">
        <v>78</v>
      </c>
      <c r="H29" s="380" t="s">
        <v>136</v>
      </c>
      <c r="I29" s="380" t="s">
        <v>141</v>
      </c>
      <c r="J29" s="145"/>
      <c r="K29" s="145"/>
      <c r="L29" s="145"/>
      <c r="M29" s="190"/>
      <c r="N29" s="149"/>
      <c r="O29" s="149"/>
      <c r="P29" s="149"/>
      <c r="Q29" s="149"/>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row>
    <row r="30" spans="2:48" ht="3.75" customHeight="1" x14ac:dyDescent="0.25">
      <c r="J30" s="145"/>
      <c r="K30" s="145"/>
      <c r="L30" s="145"/>
      <c r="M30" s="149"/>
      <c r="N30" s="149"/>
      <c r="O30" s="149"/>
      <c r="P30" s="149"/>
      <c r="Q30" s="149"/>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row>
    <row r="31" spans="2:48" x14ac:dyDescent="0.25">
      <c r="B31" s="6"/>
      <c r="J31" s="284"/>
      <c r="K31" s="145"/>
      <c r="L31" s="284"/>
      <c r="M31" s="285"/>
      <c r="N31" s="149"/>
      <c r="O31" s="149"/>
      <c r="P31" s="149"/>
      <c r="Q31" s="149"/>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row>
    <row r="32" spans="2:48" ht="3.75" customHeight="1" x14ac:dyDescent="0.25">
      <c r="C32" s="6"/>
      <c r="J32" s="284"/>
      <c r="K32" s="145"/>
      <c r="L32" s="284"/>
      <c r="M32" s="285"/>
      <c r="N32" s="149"/>
      <c r="O32" s="149"/>
      <c r="P32" s="149"/>
      <c r="Q32" s="149"/>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row>
    <row r="33" spans="2:48" x14ac:dyDescent="0.25">
      <c r="B33" s="6" t="s">
        <v>182</v>
      </c>
      <c r="F33" s="50" t="e">
        <f ca="1">(F34+F35)*-1</f>
        <v>#DIV/0!</v>
      </c>
      <c r="H33" s="6" t="s">
        <v>138</v>
      </c>
      <c r="I33" s="225" t="e">
        <f ca="1">SUM(G34:G36)</f>
        <v>#DIV/0!</v>
      </c>
      <c r="J33" s="167"/>
      <c r="K33" s="145"/>
      <c r="L33" s="167"/>
      <c r="M33" s="285"/>
      <c r="N33" s="149"/>
      <c r="O33" s="149"/>
      <c r="P33" s="149"/>
      <c r="Q33" s="149"/>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row>
    <row r="34" spans="2:48" x14ac:dyDescent="0.25">
      <c r="C34" s="3" t="s">
        <v>382</v>
      </c>
      <c r="F34" s="12">
        <f ca="1">IF('3. Liquidität'!F111&lt;0,'3. Liquidität'!F111,0)</f>
        <v>0</v>
      </c>
      <c r="G34" s="71">
        <f>SUM('3. Liquidität'!F26:AO26)</f>
        <v>0</v>
      </c>
      <c r="H34" s="3" t="s">
        <v>124</v>
      </c>
      <c r="I34" s="50"/>
      <c r="J34" s="50"/>
      <c r="L34" s="50"/>
      <c r="M34" s="70"/>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2:48" x14ac:dyDescent="0.25">
      <c r="C35" s="3" t="s">
        <v>369</v>
      </c>
      <c r="F35" s="69" t="e">
        <f ca="1">F20*-1</f>
        <v>#DIV/0!</v>
      </c>
      <c r="G35" s="134">
        <f>SUM('3. Liquidität'!F27:AO27)</f>
        <v>0</v>
      </c>
      <c r="H35" s="3" t="s">
        <v>163</v>
      </c>
      <c r="I35" s="130" t="s">
        <v>183</v>
      </c>
      <c r="J35" s="50"/>
      <c r="L35" s="50"/>
      <c r="M35" s="7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row>
    <row r="36" spans="2:48" x14ac:dyDescent="0.25">
      <c r="G36" s="134" t="e">
        <f ca="1">IF(F23&gt;0,F23*-1,0)</f>
        <v>#DIV/0!</v>
      </c>
      <c r="H36" s="145" t="e">
        <f ca="1">IF(G36&lt;0,"Kontoüberschuss","")</f>
        <v>#DIV/0!</v>
      </c>
      <c r="I36" s="230"/>
      <c r="J36" s="50"/>
      <c r="L36" s="50"/>
      <c r="M36" s="7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2:48" x14ac:dyDescent="0.25">
      <c r="F37" s="149"/>
      <c r="J37" s="50"/>
      <c r="L37" s="50"/>
      <c r="M37" s="7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row>
    <row r="38" spans="2:48" x14ac:dyDescent="0.25">
      <c r="H38" s="6" t="s">
        <v>139</v>
      </c>
      <c r="I38" s="174">
        <f>SUM(G39)</f>
        <v>0</v>
      </c>
      <c r="J38" s="50"/>
      <c r="L38" s="50"/>
      <c r="M38" s="7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2:48" x14ac:dyDescent="0.25">
      <c r="C39" s="6" t="str">
        <f>IF(F39=0,"","Kontoüberschuss")</f>
        <v/>
      </c>
      <c r="F39" s="306"/>
      <c r="G39" s="134">
        <f>'3. Liquidität'!D34+'3. Liquidität'!D39+'3. Liquidität'!D44</f>
        <v>0</v>
      </c>
      <c r="H39" s="3" t="s">
        <v>213</v>
      </c>
      <c r="I39" s="130" t="s">
        <v>214</v>
      </c>
      <c r="J39" s="50"/>
      <c r="L39" s="50"/>
      <c r="M39" s="7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2:48" x14ac:dyDescent="0.25">
      <c r="F40" s="139"/>
      <c r="G40" s="231" t="e">
        <f ca="1">IF(F23&lt;0,F23*-1,0)</f>
        <v>#DIV/0!</v>
      </c>
      <c r="H40" s="3" t="e">
        <f ca="1">IF(G40&gt;0,"Zusätzlicher Kapitalbedarf","")</f>
        <v>#DIV/0!</v>
      </c>
      <c r="J40" s="50"/>
      <c r="L40" s="50"/>
      <c r="M40" s="7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row>
    <row r="41" spans="2:48" ht="3.75" customHeight="1" x14ac:dyDescent="0.25">
      <c r="I41" s="69"/>
      <c r="J41" s="69"/>
      <c r="L41" s="69"/>
      <c r="M41" s="70"/>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row>
    <row r="42" spans="2:48" ht="15" x14ac:dyDescent="0.25">
      <c r="B42" s="211" t="s">
        <v>182</v>
      </c>
      <c r="C42" s="247"/>
      <c r="D42" s="247"/>
      <c r="E42" s="247"/>
      <c r="F42" s="245" t="e">
        <f ca="1">F33</f>
        <v>#DIV/0!</v>
      </c>
      <c r="G42" s="246" t="e">
        <f ca="1">SUM(G34:G40)</f>
        <v>#DIV/0!</v>
      </c>
      <c r="H42" s="211" t="s">
        <v>223</v>
      </c>
      <c r="I42" s="247"/>
      <c r="J42" s="69"/>
      <c r="L42" s="69"/>
      <c r="M42" s="70"/>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row>
    <row r="43" spans="2:48" ht="3.75" customHeight="1" x14ac:dyDescent="0.25">
      <c r="H43" s="69"/>
      <c r="I43" s="69"/>
      <c r="J43" s="69"/>
      <c r="K43" s="69"/>
      <c r="L43" s="69"/>
      <c r="M43" s="70"/>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row>
    <row r="44" spans="2:48" x14ac:dyDescent="0.25">
      <c r="M44" s="12"/>
      <c r="N44" s="12"/>
      <c r="O44" s="12"/>
      <c r="P44" s="34"/>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row>
    <row r="45" spans="2:48" x14ac:dyDescent="0.25">
      <c r="B45" s="224" t="e">
        <f ca="1">IF(G40&gt;0,"-&gt; Wenn eine Finanzierungslücke besteht, muss diese entweder mit zusätzlichem Eigenkapital und/oder Fremdkapital gedeckt werden!","")</f>
        <v>#DIV/0!</v>
      </c>
      <c r="H45" s="222"/>
      <c r="I45" s="222"/>
      <c r="J45" s="222"/>
      <c r="K45" s="222"/>
      <c r="L45" s="222"/>
      <c r="M45" s="223"/>
      <c r="N45" s="12"/>
      <c r="O45" s="12"/>
      <c r="P45" s="34"/>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row>
    <row r="46" spans="2:48" x14ac:dyDescent="0.25">
      <c r="B46" s="224" t="e">
        <f ca="1">IF(G40&gt;0,"-&gt; Erhöhen Sie entweder Ihre eigenen Mittel, finden Sie einen Investor oder erhöhen Sie Kredite/Darlehen (unter Reiter 3. Liquidität)!","")</f>
        <v>#DIV/0!</v>
      </c>
      <c r="H46" s="223"/>
      <c r="I46" s="222"/>
      <c r="N46" s="12"/>
      <c r="O46" s="12"/>
      <c r="P46" s="34"/>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row>
    <row r="47" spans="2:48" x14ac:dyDescent="0.25">
      <c r="H47" s="223"/>
      <c r="I47" s="222"/>
      <c r="N47" s="12"/>
      <c r="O47" s="12"/>
      <c r="P47" s="34"/>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2:48" x14ac:dyDescent="0.25">
      <c r="R48" s="11"/>
    </row>
    <row r="49" spans="3:48" x14ac:dyDescent="0.25">
      <c r="R49" s="11"/>
    </row>
    <row r="50" spans="3:48" x14ac:dyDescent="0.25">
      <c r="R50" s="11"/>
    </row>
    <row r="51" spans="3:48" ht="17.399999999999999" x14ac:dyDescent="0.3">
      <c r="C51" s="43"/>
      <c r="D51" s="6"/>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row>
    <row r="52" spans="3:48" x14ac:dyDescent="0.25">
      <c r="C52" s="11"/>
      <c r="D52" s="11"/>
      <c r="E52" s="14"/>
      <c r="F52" s="14"/>
      <c r="G52" s="14"/>
      <c r="H52" s="14"/>
      <c r="I52" s="14"/>
      <c r="J52" s="14"/>
      <c r="K52" s="14"/>
      <c r="L52" s="14"/>
      <c r="P52" s="8"/>
      <c r="Q52" s="8"/>
      <c r="R52" s="8"/>
      <c r="T52" s="11"/>
    </row>
    <row r="53" spans="3:48" x14ac:dyDescent="0.25">
      <c r="C53" s="6"/>
      <c r="P53" s="8"/>
      <c r="Q53" s="8"/>
      <c r="R53" s="8"/>
      <c r="T53" s="11"/>
    </row>
    <row r="54" spans="3:48" x14ac:dyDescent="0.25">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row>
    <row r="55" spans="3:48" x14ac:dyDescent="0.25">
      <c r="M55" s="12"/>
      <c r="N55" s="12"/>
      <c r="O55" s="12"/>
      <c r="P55" s="12"/>
      <c r="Q55" s="12"/>
      <c r="R55" s="12"/>
      <c r="S55" s="12"/>
      <c r="T55" s="34"/>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row>
    <row r="56" spans="3:48" x14ac:dyDescent="0.25">
      <c r="G56" s="6"/>
      <c r="H56" s="6"/>
      <c r="I56" s="6"/>
      <c r="J56" s="6"/>
      <c r="K56" s="6"/>
      <c r="L56" s="6"/>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row>
    <row r="57" spans="3:48" x14ac:dyDescent="0.25">
      <c r="M57" s="12"/>
      <c r="N57" s="12"/>
      <c r="O57" s="12"/>
      <c r="P57" s="12"/>
      <c r="Q57" s="12"/>
      <c r="R57" s="12"/>
      <c r="S57" s="12"/>
      <c r="T57" s="34"/>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row>
    <row r="58" spans="3:48" x14ac:dyDescent="0.25">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row>
    <row r="59" spans="3:48" x14ac:dyDescent="0.25">
      <c r="C59" s="6"/>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row>
    <row r="60" spans="3:48"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row>
    <row r="61" spans="3:48" x14ac:dyDescent="0.25">
      <c r="G61" s="35"/>
      <c r="H61" s="35"/>
      <c r="I61" s="35"/>
      <c r="J61" s="35"/>
      <c r="K61" s="35"/>
      <c r="L61" s="3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row>
    <row r="62" spans="3:48"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row>
    <row r="63" spans="3:48" x14ac:dyDescent="0.25">
      <c r="C63" s="3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row>
    <row r="64" spans="3:48" x14ac:dyDescent="0.25">
      <c r="C64" s="6"/>
      <c r="H64" s="222"/>
      <c r="I64" s="222"/>
      <c r="J64" s="152"/>
      <c r="K64" s="152"/>
      <c r="L64" s="152"/>
      <c r="M64" s="223"/>
      <c r="N64" s="12"/>
      <c r="O64" s="12"/>
      <c r="P64" s="34"/>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row>
    <row r="65" spans="2:48" x14ac:dyDescent="0.25">
      <c r="H65" s="222"/>
      <c r="I65" s="222"/>
      <c r="J65" s="222"/>
      <c r="K65" s="222"/>
      <c r="L65" s="222"/>
      <c r="M65" s="222"/>
      <c r="R65" s="11"/>
    </row>
    <row r="66" spans="2:48" x14ac:dyDescent="0.25">
      <c r="H66" s="222"/>
      <c r="I66" s="222"/>
      <c r="J66" s="222"/>
      <c r="K66" s="222"/>
      <c r="L66" s="222"/>
      <c r="M66" s="222"/>
      <c r="R66" s="11"/>
    </row>
    <row r="67" spans="2:48" x14ac:dyDescent="0.25">
      <c r="H67" s="222"/>
      <c r="I67" s="222"/>
      <c r="J67" s="222"/>
      <c r="K67" s="222"/>
      <c r="L67" s="222"/>
      <c r="M67" s="222"/>
      <c r="R67" s="11"/>
    </row>
    <row r="68" spans="2:48" x14ac:dyDescent="0.25">
      <c r="B68" s="379" t="s">
        <v>377</v>
      </c>
      <c r="C68" s="133"/>
      <c r="R68" s="11"/>
    </row>
    <row r="69" spans="2:48" x14ac:dyDescent="0.25">
      <c r="C69" s="6"/>
      <c r="D69" s="6"/>
      <c r="R69" s="11"/>
    </row>
    <row r="70" spans="2:48" x14ac:dyDescent="0.25">
      <c r="E70" s="53"/>
      <c r="F70" s="53"/>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row>
    <row r="71" spans="2:48" x14ac:dyDescent="0.25">
      <c r="R71" s="11"/>
    </row>
    <row r="72" spans="2:48" ht="17.399999999999999" x14ac:dyDescent="0.3">
      <c r="C72" s="49"/>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row>
    <row r="73" spans="2:48" x14ac:dyDescent="0.25">
      <c r="R73" s="11"/>
    </row>
    <row r="74" spans="2:48" x14ac:dyDescent="0.25">
      <c r="R74" s="11"/>
    </row>
    <row r="75" spans="2:48" x14ac:dyDescent="0.25">
      <c r="R75" s="11"/>
    </row>
    <row r="76" spans="2:48" x14ac:dyDescent="0.25">
      <c r="R76" s="11"/>
    </row>
    <row r="77" spans="2:48" ht="17.399999999999999" x14ac:dyDescent="0.3">
      <c r="C77" s="43"/>
      <c r="D77" s="6"/>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row>
    <row r="78" spans="2:48" x14ac:dyDescent="0.25">
      <c r="C78" s="11"/>
      <c r="D78" s="11"/>
      <c r="E78" s="14"/>
      <c r="F78" s="14"/>
      <c r="G78" s="14"/>
      <c r="H78" s="14"/>
      <c r="I78" s="14"/>
      <c r="J78" s="14"/>
      <c r="K78" s="14"/>
      <c r="L78" s="14"/>
      <c r="P78" s="8"/>
      <c r="Q78" s="8"/>
      <c r="R78" s="8"/>
      <c r="T78" s="11"/>
    </row>
    <row r="79" spans="2:48" x14ac:dyDescent="0.25">
      <c r="C79" s="6"/>
      <c r="P79" s="8"/>
      <c r="Q79" s="8"/>
      <c r="R79" s="8"/>
      <c r="T79" s="11"/>
    </row>
    <row r="80" spans="2:48"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3:48" x14ac:dyDescent="0.25">
      <c r="M81" s="12"/>
      <c r="N81" s="12"/>
      <c r="O81" s="12"/>
      <c r="P81" s="12"/>
      <c r="Q81" s="12"/>
      <c r="R81" s="12"/>
      <c r="S81" s="12"/>
      <c r="T81" s="34"/>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3:48" x14ac:dyDescent="0.25">
      <c r="G82" s="6"/>
      <c r="H82" s="6"/>
      <c r="I82" s="6"/>
      <c r="J82" s="6"/>
      <c r="K82" s="6"/>
      <c r="L82" s="6"/>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spans="3:48" x14ac:dyDescent="0.25">
      <c r="M83" s="12"/>
      <c r="N83" s="12"/>
      <c r="O83" s="12"/>
      <c r="P83" s="12"/>
      <c r="Q83" s="12"/>
      <c r="R83" s="12"/>
      <c r="S83" s="12"/>
      <c r="T83" s="34"/>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row>
    <row r="84" spans="3:48"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row>
    <row r="85" spans="3:48" x14ac:dyDescent="0.25">
      <c r="C85" s="6"/>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row>
    <row r="86" spans="3:48"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row>
    <row r="87" spans="3:48" x14ac:dyDescent="0.25">
      <c r="G87" s="35"/>
      <c r="H87" s="35"/>
      <c r="I87" s="35"/>
      <c r="J87" s="35"/>
      <c r="K87" s="35"/>
      <c r="L87" s="3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row>
    <row r="88" spans="3:48" x14ac:dyDescent="0.25">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row>
    <row r="89" spans="3:48" x14ac:dyDescent="0.25">
      <c r="C89" s="3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row>
    <row r="90" spans="3:48" x14ac:dyDescent="0.25">
      <c r="C90" s="6"/>
      <c r="D90" s="6"/>
      <c r="E90" s="6"/>
      <c r="F90" s="6"/>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row>
    <row r="91" spans="3:48" x14ac:dyDescent="0.25">
      <c r="C91" s="6"/>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row>
    <row r="92" spans="3:48" x14ac:dyDescent="0.25">
      <c r="C92" s="33"/>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row>
    <row r="93" spans="3:48" x14ac:dyDescent="0.25">
      <c r="C93" s="33"/>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row>
    <row r="94" spans="3:48" x14ac:dyDescent="0.25">
      <c r="C94" s="33"/>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row>
    <row r="95" spans="3:48" x14ac:dyDescent="0.25">
      <c r="C95" s="33"/>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row>
    <row r="96" spans="3:48" x14ac:dyDescent="0.25">
      <c r="C96" s="6"/>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3:48" x14ac:dyDescent="0.25">
      <c r="C97" s="6"/>
      <c r="M97" s="12"/>
      <c r="N97" s="12"/>
      <c r="O97" s="12"/>
      <c r="P97" s="51"/>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row>
    <row r="98" spans="3:48" x14ac:dyDescent="0.25">
      <c r="M98" s="12"/>
      <c r="N98" s="12"/>
      <c r="O98" s="12"/>
      <c r="P98" s="51"/>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row>
    <row r="99" spans="3:48" x14ac:dyDescent="0.25">
      <c r="M99" s="12"/>
      <c r="N99" s="12"/>
      <c r="O99" s="12"/>
      <c r="P99" s="34"/>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row>
    <row r="100" spans="3:48" x14ac:dyDescent="0.25">
      <c r="M100" s="12"/>
      <c r="N100" s="12"/>
      <c r="O100" s="12"/>
      <c r="P100" s="34"/>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row>
    <row r="101" spans="3:48" x14ac:dyDescent="0.25">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row>
    <row r="102" spans="3:48" x14ac:dyDescent="0.25">
      <c r="C102" s="6"/>
      <c r="M102" s="12"/>
      <c r="N102" s="12"/>
      <c r="O102" s="12"/>
      <c r="P102" s="34"/>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row>
    <row r="103" spans="3:48" x14ac:dyDescent="0.25">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row>
    <row r="104" spans="3:48" x14ac:dyDescent="0.25">
      <c r="C104" s="6"/>
      <c r="M104" s="12"/>
      <c r="N104" s="12"/>
      <c r="O104" s="12"/>
      <c r="P104" s="34"/>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row>
    <row r="105" spans="3:48" x14ac:dyDescent="0.25">
      <c r="M105" s="12"/>
      <c r="N105" s="12"/>
      <c r="O105" s="12"/>
      <c r="P105" s="34"/>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row>
    <row r="106" spans="3:48" x14ac:dyDescent="0.25">
      <c r="M106" s="12"/>
      <c r="N106" s="12"/>
      <c r="O106" s="12"/>
      <c r="P106" s="34"/>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row>
    <row r="107" spans="3:48" x14ac:dyDescent="0.25">
      <c r="M107" s="12"/>
      <c r="N107" s="12"/>
      <c r="O107" s="12"/>
      <c r="P107" s="34"/>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row>
    <row r="108" spans="3:48" x14ac:dyDescent="0.25">
      <c r="M108" s="12"/>
      <c r="N108" s="12"/>
      <c r="O108" s="12"/>
      <c r="P108" s="34"/>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3:48" x14ac:dyDescent="0.25">
      <c r="R109" s="11"/>
    </row>
    <row r="110" spans="3:48" ht="17.399999999999999" x14ac:dyDescent="0.3">
      <c r="D110" s="49"/>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row>
    <row r="112" spans="3:48" x14ac:dyDescent="0.25">
      <c r="C112" s="54"/>
    </row>
    <row r="116" spans="3:48" ht="17.399999999999999" x14ac:dyDescent="0.3">
      <c r="C116" s="43"/>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row>
    <row r="117" spans="3:48" x14ac:dyDescent="0.25">
      <c r="D117" s="6"/>
      <c r="E117" s="6"/>
      <c r="F117" s="6"/>
      <c r="G117" s="6"/>
      <c r="H117" s="6"/>
      <c r="I117" s="6"/>
      <c r="J117" s="6"/>
      <c r="K117" s="6"/>
      <c r="L117" s="6"/>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row>
    <row r="118" spans="3:48" x14ac:dyDescent="0.25">
      <c r="D118" s="6"/>
      <c r="E118" s="6"/>
      <c r="F118" s="6"/>
      <c r="G118" s="6"/>
      <c r="H118" s="6"/>
      <c r="I118" s="6"/>
      <c r="J118" s="6"/>
      <c r="K118" s="6"/>
      <c r="L118" s="6"/>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row>
    <row r="119" spans="3:48" ht="3" customHeight="1" x14ac:dyDescent="0.25">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row>
    <row r="120" spans="3:48" ht="13.5" customHeight="1" x14ac:dyDescent="0.25">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row>
    <row r="121" spans="3:48" x14ac:dyDescent="0.25">
      <c r="D121" s="6"/>
      <c r="E121" s="6"/>
      <c r="F121" s="6"/>
      <c r="G121" s="6"/>
      <c r="H121" s="6"/>
      <c r="I121" s="6"/>
      <c r="J121" s="6"/>
      <c r="K121" s="6"/>
      <c r="L121" s="6"/>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row>
    <row r="122" spans="3:48" x14ac:dyDescent="0.25">
      <c r="R122" s="11"/>
    </row>
    <row r="123" spans="3:48" x14ac:dyDescent="0.25">
      <c r="R123" s="11"/>
    </row>
    <row r="124" spans="3:48" x14ac:dyDescent="0.25">
      <c r="R124" s="11"/>
    </row>
  </sheetData>
  <sheetProtection insertColumns="0" insertRows="0"/>
  <phoneticPr fontId="3" type="noConversion"/>
  <conditionalFormatting sqref="M82:AV82 M87:AV87">
    <cfRule type="cellIs" dxfId="27" priority="16" stopIfTrue="1" operator="equal">
      <formula>0</formula>
    </cfRule>
  </conditionalFormatting>
  <conditionalFormatting sqref="M80:AV80">
    <cfRule type="cellIs" dxfId="26" priority="17" stopIfTrue="1" operator="equal">
      <formula>0</formula>
    </cfRule>
  </conditionalFormatting>
  <conditionalFormatting sqref="M117:AV119 M121:AV121">
    <cfRule type="cellIs" dxfId="25" priority="18" stopIfTrue="1" operator="lessThan">
      <formula>0</formula>
    </cfRule>
  </conditionalFormatting>
  <conditionalFormatting sqref="F21">
    <cfRule type="cellIs" dxfId="24" priority="19" stopIfTrue="1" operator="lessThan">
      <formula>0</formula>
    </cfRule>
  </conditionalFormatting>
  <conditionalFormatting sqref="H46:H47">
    <cfRule type="cellIs" dxfId="23" priority="20" stopIfTrue="1" operator="lessThan">
      <formula>0</formula>
    </cfRule>
  </conditionalFormatting>
  <conditionalFormatting sqref="F20">
    <cfRule type="cellIs" dxfId="22" priority="15" stopIfTrue="1" operator="lessThan">
      <formula>0</formula>
    </cfRule>
  </conditionalFormatting>
  <conditionalFormatting sqref="F23">
    <cfRule type="cellIs" dxfId="21" priority="11" stopIfTrue="1" operator="lessThan">
      <formula>0</formula>
    </cfRule>
  </conditionalFormatting>
  <conditionalFormatting sqref="G40">
    <cfRule type="cellIs" dxfId="20" priority="7" stopIfTrue="1" operator="equal">
      <formula>0</formula>
    </cfRule>
    <cfRule type="cellIs" dxfId="19" priority="10" stopIfTrue="1" operator="greaterThan">
      <formula>0</formula>
    </cfRule>
  </conditionalFormatting>
  <conditionalFormatting sqref="G36">
    <cfRule type="cellIs" dxfId="18" priority="9" stopIfTrue="1" operator="equal">
      <formula>0</formula>
    </cfRule>
  </conditionalFormatting>
  <conditionalFormatting sqref="M56:AV56 M61:AV61">
    <cfRule type="cellIs" dxfId="17" priority="5" stopIfTrue="1" operator="equal">
      <formula>0</formula>
    </cfRule>
  </conditionalFormatting>
  <conditionalFormatting sqref="M54:AV54">
    <cfRule type="cellIs" dxfId="16" priority="6" stopIfTrue="1" operator="equal">
      <formula>0</formula>
    </cfRule>
  </conditionalFormatting>
  <conditionalFormatting sqref="F37">
    <cfRule type="cellIs" dxfId="15" priority="4" stopIfTrue="1" operator="lessThan">
      <formula>0</formula>
    </cfRule>
  </conditionalFormatting>
  <conditionalFormatting sqref="F39">
    <cfRule type="cellIs" dxfId="14" priority="1" stopIfTrue="1" operator="greaterThan">
      <formula>0</formula>
    </cfRule>
  </conditionalFormatting>
  <hyperlinks>
    <hyperlink ref="I35" r:id="rId1" display="Busines Angels &amp; Venture Capital" xr:uid="{00000000-0004-0000-0400-000000000000}"/>
    <hyperlink ref="I39" r:id="rId2" xr:uid="{00000000-0004-0000-0400-000001000000}"/>
    <hyperlink ref="B68" location="'5. Rentabilität'!A1" display="&gt;&gt; Hier geht es weiter" xr:uid="{00000000-0004-0000-0400-000002000000}"/>
  </hyperlinks>
  <pageMargins left="0.78740157499999996" right="0.78740157499999996" top="0.984251969" bottom="0.984251969" header="0.4921259845" footer="0.4921259845"/>
  <pageSetup paperSize="9" scale="70"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AR144"/>
  <sheetViews>
    <sheetView zoomScale="70" zoomScaleNormal="70" workbookViewId="0">
      <pane ySplit="8" topLeftCell="A9" activePane="bottomLeft" state="frozen"/>
      <selection activeCell="L67" sqref="L67"/>
      <selection pane="bottomLeft" activeCell="N28" sqref="N28"/>
    </sheetView>
  </sheetViews>
  <sheetFormatPr baseColWidth="10" defaultColWidth="11.44140625" defaultRowHeight="13.2" outlineLevelCol="1" x14ac:dyDescent="0.25"/>
  <cols>
    <col min="1" max="2" width="1.77734375" style="3" customWidth="1"/>
    <col min="3" max="3" width="27.77734375" style="3" customWidth="1"/>
    <col min="4" max="4" width="5.5546875" style="3" customWidth="1"/>
    <col min="5" max="5" width="13.5546875" style="3" customWidth="1"/>
    <col min="6" max="8" width="12.77734375" style="3" customWidth="1"/>
    <col min="9" max="9" width="12.77734375" style="3" hidden="1" customWidth="1" outlineLevel="1"/>
    <col min="10" max="10" width="6.5546875" style="3" customWidth="1" collapsed="1"/>
    <col min="11" max="11" width="2.21875" style="3" customWidth="1"/>
    <col min="12" max="12" width="15" style="3" customWidth="1"/>
    <col min="13" max="16" width="12.77734375" style="3" customWidth="1"/>
    <col min="17" max="17" width="4.77734375" style="3" customWidth="1"/>
    <col min="18" max="18" width="13.77734375" style="3" customWidth="1"/>
    <col min="19" max="19" width="11.77734375" style="3" customWidth="1"/>
    <col min="20" max="20" width="19" style="3" customWidth="1"/>
    <col min="21" max="21" width="5.21875" style="3" customWidth="1"/>
    <col min="22" max="44" width="11.77734375" style="3" customWidth="1"/>
    <col min="45" max="16384" width="11.44140625" style="3"/>
  </cols>
  <sheetData>
    <row r="1" spans="1:14" x14ac:dyDescent="0.25">
      <c r="A1" s="2"/>
      <c r="B1" s="2"/>
      <c r="C1" s="2"/>
      <c r="D1" s="2"/>
      <c r="E1" s="2"/>
      <c r="F1" s="2"/>
      <c r="G1" s="2"/>
      <c r="H1" s="2"/>
      <c r="I1" s="2"/>
      <c r="J1" s="2"/>
    </row>
    <row r="2" spans="1:14" ht="20.399999999999999" x14ac:dyDescent="0.35">
      <c r="A2" s="2"/>
      <c r="B2" s="132" t="s">
        <v>98</v>
      </c>
      <c r="C2" s="1"/>
      <c r="D2" s="1"/>
      <c r="E2" s="2"/>
      <c r="F2" s="2"/>
      <c r="G2" s="2"/>
      <c r="H2" s="2"/>
      <c r="I2" s="2"/>
      <c r="J2" s="2"/>
    </row>
    <row r="3" spans="1:14" x14ac:dyDescent="0.25">
      <c r="A3" s="2"/>
      <c r="B3" s="2"/>
      <c r="C3" s="2"/>
      <c r="D3" s="2"/>
      <c r="E3" s="2"/>
      <c r="F3" s="2"/>
      <c r="G3" s="2"/>
      <c r="H3" s="2"/>
      <c r="I3" s="2"/>
      <c r="J3" s="2"/>
    </row>
    <row r="4" spans="1:14" x14ac:dyDescent="0.25">
      <c r="G4" s="28"/>
      <c r="H4" s="28"/>
      <c r="I4" s="28"/>
      <c r="J4" s="28"/>
      <c r="K4" s="28"/>
      <c r="L4" s="28"/>
      <c r="M4" s="28"/>
      <c r="N4" s="28"/>
    </row>
    <row r="5" spans="1:14" x14ac:dyDescent="0.25">
      <c r="A5" s="2"/>
      <c r="B5" s="2"/>
      <c r="C5" s="2" t="s">
        <v>100</v>
      </c>
      <c r="D5" s="2"/>
      <c r="E5" s="107">
        <f ca="1">'2. GuV'!D9</f>
        <v>43529</v>
      </c>
      <c r="F5" s="152">
        <f ca="1">YEAR(E5)</f>
        <v>2019</v>
      </c>
      <c r="G5" s="194">
        <v>12</v>
      </c>
      <c r="H5" s="194">
        <f ca="1">DAY(E5)</f>
        <v>5</v>
      </c>
      <c r="I5" s="29"/>
      <c r="J5" s="29"/>
      <c r="K5" s="28"/>
      <c r="L5" s="28"/>
      <c r="M5" s="28"/>
      <c r="N5" s="28"/>
    </row>
    <row r="6" spans="1:14" x14ac:dyDescent="0.25">
      <c r="D6" s="192"/>
      <c r="E6" s="186"/>
      <c r="F6" s="152">
        <f ca="1">F5+1</f>
        <v>2020</v>
      </c>
      <c r="G6" s="152">
        <f>G5</f>
        <v>12</v>
      </c>
      <c r="H6" s="152">
        <f ca="1">H5</f>
        <v>5</v>
      </c>
      <c r="I6" s="28"/>
      <c r="J6" s="28"/>
      <c r="K6" s="28"/>
      <c r="L6" s="28"/>
      <c r="M6" s="28"/>
      <c r="N6" s="28"/>
    </row>
    <row r="7" spans="1:14" x14ac:dyDescent="0.25">
      <c r="C7" s="189" t="s">
        <v>198</v>
      </c>
      <c r="D7" s="189"/>
      <c r="E7" s="193"/>
      <c r="F7" s="152">
        <f ca="1">F6+1</f>
        <v>2021</v>
      </c>
      <c r="G7" s="152">
        <f>G6</f>
        <v>12</v>
      </c>
      <c r="H7" s="152">
        <f ca="1">H6</f>
        <v>5</v>
      </c>
      <c r="I7" s="45"/>
      <c r="K7" s="28"/>
      <c r="L7" s="28"/>
      <c r="M7" s="28"/>
      <c r="N7" s="28"/>
    </row>
    <row r="8" spans="1:14" ht="4.5" customHeight="1" x14ac:dyDescent="0.25">
      <c r="E8" s="74"/>
      <c r="F8" s="42"/>
      <c r="G8" s="30"/>
      <c r="H8" s="28"/>
      <c r="I8" s="45"/>
      <c r="K8" s="28"/>
      <c r="L8" s="28"/>
      <c r="M8" s="28"/>
      <c r="N8" s="28"/>
    </row>
    <row r="9" spans="1:14" x14ac:dyDescent="0.25">
      <c r="E9" s="74"/>
      <c r="F9" s="42"/>
      <c r="G9" s="30"/>
      <c r="H9" s="28"/>
      <c r="I9" s="45"/>
      <c r="K9" s="28"/>
      <c r="L9" s="28"/>
      <c r="M9" s="28"/>
      <c r="N9" s="28"/>
    </row>
    <row r="10" spans="1:14" x14ac:dyDescent="0.25">
      <c r="E10" s="74"/>
      <c r="F10" s="42"/>
      <c r="G10" s="30"/>
      <c r="H10" s="28"/>
      <c r="I10" s="45"/>
      <c r="K10" s="28"/>
      <c r="L10" s="28"/>
      <c r="M10" s="28"/>
      <c r="N10" s="28"/>
    </row>
    <row r="11" spans="1:14" x14ac:dyDescent="0.25">
      <c r="E11" s="74"/>
      <c r="F11" s="42"/>
      <c r="G11" s="30"/>
      <c r="H11" s="28"/>
      <c r="I11" s="45"/>
      <c r="K11" s="28"/>
      <c r="L11" s="28"/>
      <c r="M11" s="28"/>
      <c r="N11" s="28"/>
    </row>
    <row r="12" spans="1:14" x14ac:dyDescent="0.25">
      <c r="B12" s="6" t="s">
        <v>265</v>
      </c>
      <c r="E12" s="74"/>
      <c r="F12" s="42"/>
      <c r="G12" s="30"/>
      <c r="H12" s="28"/>
      <c r="I12" s="45"/>
      <c r="K12" s="28"/>
      <c r="L12" s="28"/>
      <c r="M12" s="28"/>
      <c r="N12" s="28"/>
    </row>
    <row r="13" spans="1:14" ht="2.25" customHeight="1" x14ac:dyDescent="0.25">
      <c r="B13" s="6"/>
      <c r="E13" s="74"/>
      <c r="F13" s="42"/>
      <c r="G13" s="30"/>
      <c r="H13" s="28"/>
      <c r="I13" s="45"/>
      <c r="K13" s="28"/>
      <c r="L13" s="28"/>
      <c r="M13" s="28"/>
      <c r="N13" s="28"/>
    </row>
    <row r="14" spans="1:14" x14ac:dyDescent="0.25">
      <c r="B14" s="145" t="s">
        <v>266</v>
      </c>
      <c r="C14" s="145"/>
      <c r="D14" s="145"/>
      <c r="E14" s="286"/>
      <c r="F14" s="261"/>
      <c r="G14" s="262"/>
      <c r="H14" s="260"/>
      <c r="I14" s="263"/>
      <c r="J14" s="145"/>
      <c r="K14" s="260"/>
      <c r="L14" s="260"/>
      <c r="M14" s="260"/>
      <c r="N14" s="260"/>
    </row>
    <row r="15" spans="1:14" x14ac:dyDescent="0.25">
      <c r="B15" s="145" t="s">
        <v>322</v>
      </c>
      <c r="C15" s="145"/>
      <c r="D15" s="145"/>
      <c r="E15" s="286"/>
      <c r="F15" s="261"/>
      <c r="G15" s="262"/>
      <c r="H15" s="260"/>
      <c r="I15" s="263"/>
      <c r="J15" s="145"/>
      <c r="K15" s="260"/>
      <c r="L15" s="260"/>
      <c r="M15" s="260"/>
      <c r="N15" s="260"/>
    </row>
    <row r="16" spans="1:14" x14ac:dyDescent="0.25">
      <c r="B16" s="145" t="s">
        <v>264</v>
      </c>
      <c r="C16" s="145"/>
      <c r="D16" s="145"/>
      <c r="E16" s="286"/>
      <c r="F16" s="261"/>
      <c r="G16" s="262"/>
      <c r="H16" s="260"/>
      <c r="I16" s="263"/>
      <c r="J16" s="145"/>
      <c r="K16" s="260"/>
      <c r="L16" s="260"/>
      <c r="M16" s="260"/>
      <c r="N16" s="260"/>
    </row>
    <row r="17" spans="2:23" x14ac:dyDescent="0.25">
      <c r="B17" s="145" t="s">
        <v>267</v>
      </c>
      <c r="C17" s="145"/>
      <c r="D17" s="145"/>
      <c r="E17" s="286"/>
      <c r="F17" s="261"/>
      <c r="G17" s="262"/>
      <c r="H17" s="260"/>
      <c r="I17" s="263"/>
      <c r="J17" s="145"/>
      <c r="K17" s="260"/>
      <c r="L17" s="260"/>
      <c r="M17" s="260"/>
      <c r="N17" s="260"/>
    </row>
    <row r="18" spans="2:23" x14ac:dyDescent="0.25">
      <c r="F18" s="42"/>
      <c r="G18" s="30"/>
      <c r="H18" s="28"/>
      <c r="I18" s="45"/>
      <c r="K18" s="28"/>
      <c r="L18" s="28"/>
      <c r="M18" s="28"/>
      <c r="N18" s="28"/>
    </row>
    <row r="19" spans="2:23" x14ac:dyDescent="0.25">
      <c r="F19" s="42"/>
      <c r="G19" s="30"/>
      <c r="H19" s="28"/>
      <c r="I19" s="45"/>
      <c r="K19" s="28"/>
      <c r="L19" s="28"/>
      <c r="M19" s="28"/>
      <c r="N19" s="28"/>
    </row>
    <row r="20" spans="2:23" x14ac:dyDescent="0.25">
      <c r="F20" s="42"/>
      <c r="G20" s="30"/>
      <c r="H20" s="28"/>
      <c r="I20" s="45"/>
      <c r="K20" s="28"/>
      <c r="L20" s="28"/>
      <c r="M20" s="28"/>
    </row>
    <row r="21" spans="2:23" ht="15" x14ac:dyDescent="0.25">
      <c r="B21" s="384" t="s">
        <v>197</v>
      </c>
      <c r="C21" s="394"/>
      <c r="D21" s="394"/>
      <c r="E21" s="395">
        <f ca="1">'2. GuV'!F26</f>
        <v>2019</v>
      </c>
      <c r="F21" s="395">
        <f ca="1">E21+1</f>
        <v>2020</v>
      </c>
      <c r="G21" s="395">
        <f ca="1">F21+1</f>
        <v>2021</v>
      </c>
      <c r="H21" s="395">
        <f ca="1">G21+1</f>
        <v>2022</v>
      </c>
      <c r="I21" s="41">
        <f ca="1">H21+1</f>
        <v>2023</v>
      </c>
      <c r="K21" s="384" t="s">
        <v>184</v>
      </c>
      <c r="L21" s="384"/>
      <c r="M21" s="384"/>
      <c r="N21" s="396">
        <f ca="1">E21</f>
        <v>2019</v>
      </c>
      <c r="O21" s="396">
        <f ca="1">F21</f>
        <v>2020</v>
      </c>
      <c r="P21" s="396">
        <f ca="1">G21</f>
        <v>2021</v>
      </c>
      <c r="Q21" s="190"/>
    </row>
    <row r="22" spans="2:23" ht="3" customHeight="1" x14ac:dyDescent="0.25">
      <c r="E22" s="87"/>
      <c r="F22" s="87"/>
      <c r="G22" s="87"/>
      <c r="H22" s="87"/>
      <c r="I22" s="21"/>
      <c r="N22" s="59"/>
      <c r="O22" s="59"/>
      <c r="P22" s="59"/>
      <c r="Q22" s="145"/>
    </row>
    <row r="23" spans="2:23" ht="10.5" customHeight="1" x14ac:dyDescent="0.25">
      <c r="B23" s="81" t="s">
        <v>101</v>
      </c>
      <c r="E23" s="287">
        <f ca="1">SUMIF('2. GuV'!$F$26:$AO$26,'5. Rentabilität'!E21,'2. GuV'!$F$28:$AO$28)</f>
        <v>10</v>
      </c>
      <c r="F23" s="287">
        <f ca="1">SUMIF('2. GuV'!$F$26:$AO$26,'5. Rentabilität'!F21,'2. GuV'!$F$28:$AO$28)</f>
        <v>12</v>
      </c>
      <c r="G23" s="287">
        <f ca="1">SUMIF('2. GuV'!$F$26:$AO$26,'5. Rentabilität'!G21,'2. GuV'!$F$28:$AO$28)</f>
        <v>12</v>
      </c>
      <c r="H23" s="287">
        <f ca="1">SUMIF('2. GuV'!$F$26:$AO$26,'5. Rentabilität'!H21,'2. GuV'!$F$28:$AO$28)</f>
        <v>2</v>
      </c>
      <c r="I23" s="82" t="e">
        <f ca="1">SUMIF('2. GuV'!$F$26:$AO$26,'5. Rentabilität'!I21,'2. GuV'!#REF!)</f>
        <v>#REF!</v>
      </c>
      <c r="N23" s="236">
        <f ca="1">DATE(F5,G5,H5)</f>
        <v>43804</v>
      </c>
      <c r="O23" s="236">
        <f ca="1">DATE(F6,G6,H6)</f>
        <v>44170</v>
      </c>
      <c r="P23" s="236">
        <f ca="1">DATE(F7,G7,H7)</f>
        <v>44535</v>
      </c>
      <c r="Q23" s="191"/>
    </row>
    <row r="24" spans="2:23" ht="3" customHeight="1" x14ac:dyDescent="0.25">
      <c r="B24" s="80"/>
      <c r="C24" s="79"/>
      <c r="D24" s="79"/>
      <c r="E24" s="21"/>
      <c r="F24" s="21"/>
      <c r="G24" s="21"/>
      <c r="H24" s="21"/>
      <c r="I24" s="21"/>
      <c r="Q24" s="232"/>
      <c r="R24" s="152"/>
      <c r="S24" s="152"/>
    </row>
    <row r="25" spans="2:23" x14ac:dyDescent="0.25">
      <c r="B25" s="6" t="s">
        <v>306</v>
      </c>
      <c r="E25" s="75">
        <f ca="1">SUMIF('2. GuV'!$F$26:$AO$26,'5. Rentabilität'!E21,'2. GuV'!$F$257:$AO$257)</f>
        <v>0</v>
      </c>
      <c r="F25" s="75">
        <f ca="1">SUMIF('2. GuV'!$F$26:$AO$26,'5. Rentabilität'!F21,'2. GuV'!$F$257:$AO$257)</f>
        <v>0</v>
      </c>
      <c r="G25" s="75">
        <f ca="1">SUMIF('2. GuV'!$F$26:$AO$26,'5. Rentabilität'!G21,'2. GuV'!$F$257:$AO$257)</f>
        <v>0</v>
      </c>
      <c r="H25" s="75">
        <f ca="1">SUMIF('2. GuV'!$F$26:$AO$26,'5. Rentabilität'!H21,'2. GuV'!$F$257:$AO$257)</f>
        <v>0</v>
      </c>
      <c r="I25" s="75">
        <f ca="1">SUMIF('2. GuV'!$F$26:$AO$26,'5. Rentabilität'!I21,'2. GuV'!$F$256:$AO$256)</f>
        <v>0</v>
      </c>
      <c r="K25" s="6" t="s">
        <v>194</v>
      </c>
      <c r="L25" s="6"/>
      <c r="Q25" s="371"/>
      <c r="R25" s="372"/>
      <c r="S25" s="152"/>
      <c r="T25" s="152"/>
      <c r="U25" s="152"/>
      <c r="V25" s="152"/>
      <c r="W25" s="152"/>
    </row>
    <row r="26" spans="2:23" x14ac:dyDescent="0.25">
      <c r="E26" s="75"/>
      <c r="F26" s="75"/>
      <c r="G26" s="76"/>
      <c r="H26" s="77"/>
      <c r="I26" s="12"/>
      <c r="Q26" s="371"/>
      <c r="R26" s="372"/>
      <c r="S26" s="152" t="str">
        <f>'3. Liquidität'!C98</f>
        <v>Kontostand ohne private Kosten</v>
      </c>
      <c r="T26" s="152"/>
      <c r="U26" s="152"/>
      <c r="V26" s="152"/>
      <c r="W26" s="152"/>
    </row>
    <row r="27" spans="2:23" x14ac:dyDescent="0.25">
      <c r="B27" s="6" t="s">
        <v>52</v>
      </c>
      <c r="E27" s="75"/>
      <c r="F27" s="75"/>
      <c r="G27" s="76"/>
      <c r="H27" s="77"/>
      <c r="I27" s="12"/>
      <c r="K27" s="198" t="s">
        <v>269</v>
      </c>
      <c r="Q27" s="371"/>
      <c r="R27" s="373"/>
      <c r="S27" s="152">
        <f ca="1">MONTH(E5)</f>
        <v>3</v>
      </c>
      <c r="T27" s="152">
        <f ca="1">IF(S27=12,0,12-S27)+4</f>
        <v>13</v>
      </c>
      <c r="U27" s="152">
        <f ca="1">T27+12</f>
        <v>25</v>
      </c>
      <c r="V27" s="152">
        <f ca="1">U27+12</f>
        <v>37</v>
      </c>
      <c r="W27" s="152"/>
    </row>
    <row r="28" spans="2:23" x14ac:dyDescent="0.25">
      <c r="C28" s="3" t="s">
        <v>102</v>
      </c>
      <c r="E28" s="75">
        <f ca="1">SUMIF('2. GuV'!$F$26:$AO$26,'5. Rentabilität'!E21,'2. GuV'!$F$151:$AO$151)</f>
        <v>0</v>
      </c>
      <c r="F28" s="75">
        <f ca="1">SUMIF('2. GuV'!$F$26:$AO$26,'5. Rentabilität'!F21,'2. GuV'!$F$151:$AO$151)</f>
        <v>0</v>
      </c>
      <c r="G28" s="75">
        <f ca="1">SUMIF('2. GuV'!$F$26:$AO$26,'5. Rentabilität'!G21,'2. GuV'!$F$151:$AO$1433)</f>
        <v>0</v>
      </c>
      <c r="H28" s="75">
        <f ca="1">SUMIF('2. GuV'!$F$26:$AO$26,'5. Rentabilität'!H21,'2. GuV'!$F$151:$AO$151)</f>
        <v>0</v>
      </c>
      <c r="I28" s="75">
        <f ca="1">SUMIF('2. GuV'!$F$26:$AO$26,'5. Rentabilität'!I21,'2. GuV'!$F$118:$AO$118)</f>
        <v>0</v>
      </c>
      <c r="K28" s="12" t="s">
        <v>229</v>
      </c>
      <c r="N28" s="376">
        <f ca="1">VLOOKUP($S$26,'3. Liquidität'!$C$98:$AO$98,'5. Rentabilität'!T27,FALSE)</f>
        <v>0</v>
      </c>
      <c r="O28" s="376">
        <f ca="1">VLOOKUP($S$26,'3. Liquidität'!$C$98:$AO$98,'5. Rentabilität'!U27,FALSE)</f>
        <v>0</v>
      </c>
      <c r="P28" s="376">
        <f ca="1">VLOOKUP($S$26,'3. Liquidität'!$C$98:$AO$98,'5. Rentabilität'!V27,FALSE)</f>
        <v>0</v>
      </c>
      <c r="Q28" s="371"/>
      <c r="R28" s="373"/>
      <c r="S28" s="152"/>
      <c r="T28" s="152"/>
      <c r="U28" s="152"/>
      <c r="V28" s="152"/>
      <c r="W28" s="152"/>
    </row>
    <row r="29" spans="2:23" x14ac:dyDescent="0.25">
      <c r="C29" s="3" t="s">
        <v>103</v>
      </c>
      <c r="E29" s="75">
        <f ca="1">SUMIF('2. GuV'!$F$26:$AO$26,'5. Rentabilität'!E21,'2. GuV'!$F$162:$AO$162)</f>
        <v>0</v>
      </c>
      <c r="F29" s="75">
        <f ca="1">SUMIF('2. GuV'!$F$26:$AO$26,'5. Rentabilität'!F21,'2. GuV'!$F$162:$AO$162)</f>
        <v>0</v>
      </c>
      <c r="G29" s="75">
        <f ca="1">SUMIF('2. GuV'!$F$26:$AO$26,'5. Rentabilität'!G21,'2. GuV'!$F$162:$AO$162)</f>
        <v>0</v>
      </c>
      <c r="H29" s="75">
        <f ca="1">SUMIF('2. GuV'!$F$26:$AO$26,'5. Rentabilität'!H21,'2. GuV'!$F$162:$AO$162)</f>
        <v>0</v>
      </c>
      <c r="I29" s="75">
        <f ca="1">SUMIF('2. GuV'!$F$26:$AO$26,'5. Rentabilität'!I21,'2. GuV'!$F$162:$AO$162)</f>
        <v>0</v>
      </c>
      <c r="K29" s="12" t="s">
        <v>189</v>
      </c>
      <c r="N29" s="196"/>
      <c r="O29" s="196"/>
      <c r="P29" s="196"/>
      <c r="Q29" s="371"/>
      <c r="R29" s="373"/>
      <c r="S29" s="152"/>
      <c r="T29" s="152"/>
      <c r="U29" s="152"/>
      <c r="V29" s="152"/>
      <c r="W29" s="152"/>
    </row>
    <row r="30" spans="2:23" x14ac:dyDescent="0.25">
      <c r="C30" s="3" t="s">
        <v>15</v>
      </c>
      <c r="E30" s="75">
        <f ca="1">SUMIF('2. GuV'!$F$26:$AO$26,'5. Rentabilität'!E21,'2. GuV'!$F$170:$AO$170)</f>
        <v>0</v>
      </c>
      <c r="F30" s="75">
        <f ca="1">SUMIF('2. GuV'!$F$26:$AO$26,'5. Rentabilität'!F21,'2. GuV'!$F$170:$AO$170)</f>
        <v>0</v>
      </c>
      <c r="G30" s="75">
        <f ca="1">SUMIF('2. GuV'!$F$26:$AO$26,'5. Rentabilität'!G21,'2. GuV'!$F$170:$AO$170)</f>
        <v>0</v>
      </c>
      <c r="H30" s="75">
        <f ca="1">SUMIF('2. GuV'!$F$26:$AO$26,'5. Rentabilität'!H21,'2. GuV'!$F$170:$AO$170)</f>
        <v>0</v>
      </c>
      <c r="I30" s="75">
        <f ca="1">SUMIF('2. GuV'!$F$26:$AO$26,'5. Rentabilität'!I21,'2. GuV'!$F$170:$AO$170)</f>
        <v>0</v>
      </c>
      <c r="K30" s="12" t="s">
        <v>62</v>
      </c>
      <c r="N30" s="196"/>
      <c r="O30" s="196"/>
      <c r="P30" s="196"/>
      <c r="Q30" s="371"/>
      <c r="R30" s="373"/>
      <c r="S30" s="152"/>
      <c r="T30" s="152"/>
      <c r="U30" s="152"/>
      <c r="V30" s="152"/>
      <c r="W30" s="152"/>
    </row>
    <row r="31" spans="2:23" x14ac:dyDescent="0.25">
      <c r="C31" s="3" t="s">
        <v>10</v>
      </c>
      <c r="E31" s="75">
        <f ca="1">SUMIF('2. GuV'!$F$26:$AO$26,'5. Rentabilität'!E21,'2. GuV'!$F$177:$AO$177)</f>
        <v>0</v>
      </c>
      <c r="F31" s="75">
        <f ca="1">SUMIF('2. GuV'!$F$26:$AO$26,'5. Rentabilität'!F21,'2. GuV'!$F$177:$AO$177)</f>
        <v>0</v>
      </c>
      <c r="G31" s="75">
        <f ca="1">SUMIF('2. GuV'!$F$26:$AO$26,'5. Rentabilität'!G21,'2. GuV'!$F$177:$AO$177)</f>
        <v>0</v>
      </c>
      <c r="H31" s="75">
        <f ca="1">SUMIF('2. GuV'!$F$26:$AO$26,'5. Rentabilität'!H21,'2. GuV'!$F$177:$AO$177)</f>
        <v>0</v>
      </c>
      <c r="I31" s="75">
        <f ca="1">SUMIF('2. GuV'!$F$26:$AO$26,'5. Rentabilität'!I21,'2. GuV'!$F$177:$AO$177)</f>
        <v>0</v>
      </c>
      <c r="K31" s="12" t="s">
        <v>186</v>
      </c>
      <c r="N31" s="196"/>
      <c r="O31" s="196"/>
      <c r="P31" s="196"/>
      <c r="Q31" s="371"/>
      <c r="R31" s="372"/>
      <c r="S31" s="152"/>
      <c r="T31" s="152"/>
      <c r="U31" s="152"/>
      <c r="V31" s="152"/>
      <c r="W31" s="152"/>
    </row>
    <row r="32" spans="2:23" x14ac:dyDescent="0.25">
      <c r="C32" s="3" t="s">
        <v>12</v>
      </c>
      <c r="E32" s="75">
        <f ca="1">SUMIF('2. GuV'!$F$26:$AO$26,'5. Rentabilität'!E21,'2. GuV'!$F$183:$AO$183)</f>
        <v>0</v>
      </c>
      <c r="F32" s="75">
        <f ca="1">SUMIF('2. GuV'!$F$26:$AO$26,'5. Rentabilität'!F21,'2. GuV'!$F$183:$AO$183)</f>
        <v>0</v>
      </c>
      <c r="G32" s="75">
        <f ca="1">SUMIF('2. GuV'!$F$26:$AO$26,'5. Rentabilität'!G21,'2. GuV'!$F$183:$AO$183)</f>
        <v>0</v>
      </c>
      <c r="H32" s="75">
        <f ca="1">SUMIF('2. GuV'!$F$26:$AO$26,'5. Rentabilität'!H21,'2. GuV'!$F$183:$AO$183)</f>
        <v>0</v>
      </c>
      <c r="I32" s="75">
        <f ca="1">SUMIF('2. GuV'!$F$26:$AO$26,'5. Rentabilität'!I21,'2. GuV'!$F$183:$AO$183)</f>
        <v>0</v>
      </c>
      <c r="K32" s="12" t="s">
        <v>152</v>
      </c>
      <c r="N32" s="196"/>
      <c r="O32" s="196"/>
      <c r="P32" s="196"/>
      <c r="Q32" s="372"/>
      <c r="R32" s="372"/>
      <c r="S32" s="374"/>
      <c r="T32" s="372"/>
    </row>
    <row r="33" spans="2:44" x14ac:dyDescent="0.25">
      <c r="C33" s="3" t="s">
        <v>104</v>
      </c>
      <c r="E33" s="75">
        <f ca="1">SUMIF('2. GuV'!$F$26:$AO$26,'5. Rentabilität'!E21,'2. GuV'!$F$190:$AO$190)</f>
        <v>0</v>
      </c>
      <c r="F33" s="75">
        <f ca="1">SUMIF('2. GuV'!$F$26:$AO$26,'5. Rentabilität'!F21,'2. GuV'!$F$190:$AO$190)</f>
        <v>0</v>
      </c>
      <c r="G33" s="75">
        <f ca="1">SUMIF('2. GuV'!$F$26:$AO$26,'5. Rentabilität'!G21,'2. GuV'!$F$190:$AO$190)</f>
        <v>0</v>
      </c>
      <c r="H33" s="75">
        <f ca="1">SUMIF('2. GuV'!$F$26:$AO$26,'5. Rentabilität'!H21,'2. GuV'!$F$190:$AO$190)</f>
        <v>0</v>
      </c>
      <c r="I33" s="75">
        <f ca="1">SUMIF('2. GuV'!$F$26:$AO$26,'5. Rentabilität'!I21,'2. GuV'!$F$190:$AO$190)</f>
        <v>0</v>
      </c>
      <c r="K33" s="12" t="s">
        <v>187</v>
      </c>
      <c r="N33" s="197"/>
      <c r="O33" s="196"/>
      <c r="P33" s="196"/>
      <c r="Q33" s="371"/>
      <c r="R33" s="372"/>
      <c r="S33" s="374"/>
      <c r="T33" s="372"/>
    </row>
    <row r="34" spans="2:44" x14ac:dyDescent="0.25">
      <c r="B34" s="11"/>
      <c r="C34" s="3" t="s">
        <v>41</v>
      </c>
      <c r="E34" s="75">
        <f ca="1">SUMIF('2. GuV'!$F$26:$AO$26,'5. Rentabilität'!E21,'2. GuV'!$F$195:$AO$195)</f>
        <v>0</v>
      </c>
      <c r="F34" s="75">
        <f ca="1">SUMIF('2. GuV'!$F$26:$AO$26,'5. Rentabilität'!F21,'2. GuV'!$F$195:$AO$195)</f>
        <v>0</v>
      </c>
      <c r="G34" s="75">
        <f ca="1">SUMIF('2. GuV'!$F$26:$AO$26,'5. Rentabilität'!G21,'2. GuV'!$F$195:$AO$195)</f>
        <v>0</v>
      </c>
      <c r="H34" s="75">
        <f ca="1">SUMIF('2. GuV'!$F$26:$AO$26,'5. Rentabilität'!H21,'2. GuV'!$F$195:$AO$195)</f>
        <v>0</v>
      </c>
      <c r="I34" s="75">
        <f ca="1">SUMIF('2. GuV'!$F$26:$AO$26,'5. Rentabilität'!I21,'2. GuV'!$F$195:$AO$195)</f>
        <v>0</v>
      </c>
      <c r="K34" s="12" t="s">
        <v>29</v>
      </c>
      <c r="L34" s="187"/>
      <c r="N34" s="197"/>
      <c r="O34" s="196"/>
      <c r="P34" s="196"/>
      <c r="Q34" s="371"/>
      <c r="R34" s="371"/>
      <c r="S34" s="371"/>
      <c r="T34" s="371"/>
      <c r="U34" s="145"/>
      <c r="V34" s="145"/>
    </row>
    <row r="35" spans="2:44" x14ac:dyDescent="0.25">
      <c r="B35" s="11"/>
      <c r="C35" s="5" t="s">
        <v>118</v>
      </c>
      <c r="E35" s="75">
        <f>'2. GuV'!F112</f>
        <v>0</v>
      </c>
      <c r="F35" s="75"/>
      <c r="G35" s="75"/>
      <c r="H35" s="75"/>
      <c r="I35" s="75"/>
      <c r="K35" s="12" t="s">
        <v>350</v>
      </c>
      <c r="L35" s="8"/>
      <c r="M35" s="8"/>
      <c r="N35" s="196"/>
      <c r="O35" s="196"/>
      <c r="P35" s="197"/>
      <c r="Q35" s="371"/>
      <c r="R35" s="371"/>
      <c r="S35" s="371"/>
      <c r="T35" s="371"/>
      <c r="U35" s="145"/>
      <c r="V35" s="145"/>
    </row>
    <row r="36" spans="2:44" x14ac:dyDescent="0.25">
      <c r="B36" s="11"/>
      <c r="C36" s="6" t="s">
        <v>44</v>
      </c>
      <c r="E36" s="75">
        <f ca="1">SUM(E28:E35)</f>
        <v>0</v>
      </c>
      <c r="F36" s="75">
        <f ca="1">SUM(F28:F35)</f>
        <v>0</v>
      </c>
      <c r="G36" s="75">
        <f ca="1">SUM(G28:G35)</f>
        <v>0</v>
      </c>
      <c r="H36" s="75">
        <f ca="1">SUM(H28:H35)</f>
        <v>0</v>
      </c>
      <c r="I36" s="75"/>
      <c r="K36" s="198" t="s">
        <v>270</v>
      </c>
      <c r="L36" s="8"/>
      <c r="M36" s="8"/>
      <c r="N36" s="149"/>
      <c r="O36" s="149"/>
      <c r="P36" s="322"/>
      <c r="Q36" s="371"/>
      <c r="R36" s="371"/>
      <c r="S36" s="371"/>
      <c r="T36" s="371"/>
      <c r="U36" s="145"/>
      <c r="V36" s="145"/>
    </row>
    <row r="37" spans="2:44" x14ac:dyDescent="0.25">
      <c r="B37" s="11"/>
      <c r="I37" s="75"/>
      <c r="K37" s="12" t="s">
        <v>190</v>
      </c>
      <c r="L37" s="187"/>
      <c r="M37" s="8"/>
      <c r="N37" s="196"/>
      <c r="O37" s="196"/>
      <c r="P37" s="197"/>
      <c r="Q37" s="232"/>
      <c r="R37" s="232"/>
      <c r="S37" s="232"/>
      <c r="T37" s="145"/>
      <c r="U37" s="145"/>
      <c r="V37" s="145"/>
    </row>
    <row r="38" spans="2:44" x14ac:dyDescent="0.25">
      <c r="B38" s="11"/>
      <c r="I38" s="12"/>
      <c r="J38" s="12"/>
      <c r="K38" s="12" t="s">
        <v>188</v>
      </c>
      <c r="L38" s="12"/>
      <c r="M38" s="12"/>
      <c r="N38" s="196"/>
      <c r="O38" s="196"/>
      <c r="P38" s="196"/>
      <c r="Q38" s="232"/>
      <c r="R38" s="288"/>
      <c r="S38" s="288"/>
      <c r="T38" s="149"/>
      <c r="U38" s="149"/>
      <c r="V38" s="149"/>
      <c r="W38" s="12"/>
      <c r="X38" s="12"/>
      <c r="Y38" s="12"/>
      <c r="Z38" s="12"/>
      <c r="AA38" s="12"/>
      <c r="AB38" s="12"/>
      <c r="AC38" s="12"/>
      <c r="AD38" s="12"/>
      <c r="AE38" s="12"/>
      <c r="AF38" s="12"/>
      <c r="AG38" s="12"/>
      <c r="AH38" s="12"/>
      <c r="AI38" s="12"/>
      <c r="AJ38" s="12"/>
      <c r="AK38" s="12"/>
      <c r="AL38" s="12"/>
      <c r="AM38" s="12"/>
      <c r="AN38" s="12"/>
      <c r="AO38" s="12"/>
      <c r="AP38" s="12"/>
      <c r="AQ38" s="12"/>
      <c r="AR38" s="12"/>
    </row>
    <row r="39" spans="2:44" x14ac:dyDescent="0.25">
      <c r="B39" s="6" t="s">
        <v>351</v>
      </c>
      <c r="E39" s="69">
        <f ca="1">E25-E36</f>
        <v>0</v>
      </c>
      <c r="F39" s="69">
        <f ca="1">F25-F36</f>
        <v>0</v>
      </c>
      <c r="G39" s="69">
        <f ca="1">G25-G36</f>
        <v>0</v>
      </c>
      <c r="H39" s="69">
        <f ca="1">H25-H36</f>
        <v>0</v>
      </c>
      <c r="I39" s="69">
        <f ca="1">I25-I37</f>
        <v>0</v>
      </c>
      <c r="J39" s="12"/>
      <c r="K39" s="12" t="s">
        <v>268</v>
      </c>
      <c r="L39" s="12"/>
      <c r="M39" s="12"/>
      <c r="N39" s="196"/>
      <c r="O39" s="196"/>
      <c r="P39" s="196"/>
      <c r="Q39" s="232"/>
      <c r="R39" s="288"/>
      <c r="S39" s="288"/>
      <c r="T39" s="149"/>
      <c r="U39" s="149"/>
      <c r="V39" s="149"/>
      <c r="W39" s="12"/>
      <c r="X39" s="12"/>
      <c r="Y39" s="12"/>
      <c r="Z39" s="12"/>
      <c r="AA39" s="12"/>
      <c r="AB39" s="12"/>
      <c r="AC39" s="12"/>
      <c r="AD39" s="12"/>
      <c r="AE39" s="12"/>
      <c r="AF39" s="12"/>
      <c r="AG39" s="12"/>
      <c r="AH39" s="12"/>
      <c r="AI39" s="12"/>
      <c r="AJ39" s="12"/>
      <c r="AK39" s="12"/>
      <c r="AL39" s="12"/>
      <c r="AM39" s="12"/>
      <c r="AN39" s="12"/>
      <c r="AO39" s="12"/>
      <c r="AP39" s="12"/>
      <c r="AQ39" s="12"/>
      <c r="AR39" s="12"/>
    </row>
    <row r="40" spans="2:44" x14ac:dyDescent="0.25">
      <c r="B40" s="6" t="s">
        <v>146</v>
      </c>
      <c r="E40" s="69"/>
      <c r="F40" s="69">
        <f ca="1">IF(E39&lt;0,E39,0)</f>
        <v>0</v>
      </c>
      <c r="G40" s="69">
        <f ca="1">IF(F39+F40&lt;0,F39+F40,0)</f>
        <v>0</v>
      </c>
      <c r="H40" s="69">
        <f ca="1">IF(G39+G40&lt;0,G39+G40,0)</f>
        <v>0</v>
      </c>
      <c r="I40" s="69"/>
      <c r="J40" s="12"/>
      <c r="K40" s="12" t="s">
        <v>307</v>
      </c>
      <c r="N40" s="189"/>
      <c r="O40" s="189"/>
      <c r="P40" s="189"/>
      <c r="Q40" s="232"/>
      <c r="R40" s="288"/>
      <c r="S40" s="288"/>
      <c r="T40" s="149"/>
      <c r="U40" s="149"/>
      <c r="V40" s="149"/>
      <c r="W40" s="12"/>
      <c r="X40" s="12"/>
      <c r="Y40" s="12"/>
      <c r="Z40" s="12"/>
      <c r="AA40" s="12"/>
      <c r="AB40" s="12"/>
      <c r="AC40" s="12"/>
      <c r="AD40" s="12"/>
      <c r="AE40" s="12"/>
      <c r="AF40" s="12"/>
      <c r="AG40" s="12"/>
      <c r="AH40" s="12"/>
      <c r="AI40" s="12"/>
      <c r="AJ40" s="12"/>
      <c r="AK40" s="12"/>
      <c r="AL40" s="12"/>
      <c r="AM40" s="12"/>
      <c r="AN40" s="12"/>
      <c r="AO40" s="12"/>
      <c r="AP40" s="12"/>
      <c r="AQ40" s="12"/>
      <c r="AR40" s="12"/>
    </row>
    <row r="41" spans="2:44" ht="2.25" customHeight="1" x14ac:dyDescent="0.25">
      <c r="B41" s="6"/>
      <c r="C41" s="11"/>
      <c r="D41" s="11"/>
      <c r="E41" s="75"/>
      <c r="K41" s="12"/>
      <c r="L41" s="8"/>
      <c r="M41" s="8"/>
      <c r="N41" s="12"/>
      <c r="O41" s="12"/>
      <c r="P41" s="175"/>
      <c r="Q41" s="232"/>
      <c r="R41" s="232"/>
      <c r="S41" s="232"/>
      <c r="T41" s="145"/>
      <c r="U41" s="145"/>
      <c r="V41" s="145"/>
    </row>
    <row r="42" spans="2:44" x14ac:dyDescent="0.25">
      <c r="C42" s="99" t="s">
        <v>125</v>
      </c>
      <c r="D42" s="90">
        <f>'2. GuV'!E273</f>
        <v>0.3</v>
      </c>
      <c r="E42" s="75">
        <f ca="1">IF(E39&gt;0,E39*$D$42,0)</f>
        <v>0</v>
      </c>
      <c r="F42" s="75">
        <f ca="1">IF(F39+F40&gt;0,(F39+F40)*$D$42,0)</f>
        <v>0</v>
      </c>
      <c r="G42" s="75">
        <f ca="1">IF(G39+G40&gt;0,(G39+G40)*$D$42,0)</f>
        <v>0</v>
      </c>
      <c r="H42" s="75">
        <f ca="1">IF(H39+H40&gt;0,(H39+H40)*$D$42,0)</f>
        <v>0</v>
      </c>
      <c r="I42" s="75">
        <f ca="1">I39*$D$42</f>
        <v>0</v>
      </c>
      <c r="J42" s="12"/>
      <c r="K42" s="198" t="s">
        <v>191</v>
      </c>
      <c r="M42" s="12"/>
      <c r="N42" s="196"/>
      <c r="O42" s="196"/>
      <c r="P42" s="196"/>
      <c r="Q42" s="232"/>
      <c r="R42" s="288"/>
      <c r="S42" s="288"/>
      <c r="T42" s="149"/>
      <c r="U42" s="149"/>
      <c r="V42" s="149"/>
      <c r="W42" s="12"/>
      <c r="X42" s="12"/>
      <c r="Y42" s="12"/>
      <c r="Z42" s="12"/>
      <c r="AA42" s="12"/>
      <c r="AB42" s="12"/>
      <c r="AC42" s="12"/>
      <c r="AD42" s="12"/>
      <c r="AE42" s="12"/>
      <c r="AF42" s="12"/>
      <c r="AG42" s="12"/>
      <c r="AH42" s="12"/>
      <c r="AI42" s="12"/>
      <c r="AJ42" s="12"/>
      <c r="AK42" s="12"/>
      <c r="AL42" s="12"/>
      <c r="AM42" s="12"/>
      <c r="AN42" s="12"/>
      <c r="AO42" s="12"/>
      <c r="AP42" s="12"/>
      <c r="AQ42" s="12"/>
      <c r="AR42" s="12"/>
    </row>
    <row r="43" spans="2:44" x14ac:dyDescent="0.25">
      <c r="H43" s="12"/>
      <c r="I43" s="12"/>
      <c r="J43" s="12"/>
      <c r="K43" s="12"/>
      <c r="L43" s="5"/>
      <c r="M43" s="12"/>
      <c r="N43" s="149"/>
      <c r="O43" s="149"/>
      <c r="P43" s="149"/>
      <c r="Q43" s="232"/>
      <c r="V43" s="289"/>
      <c r="W43" s="260"/>
      <c r="X43" s="260"/>
      <c r="Y43" s="260"/>
      <c r="Z43" s="260"/>
      <c r="AA43" s="149"/>
      <c r="AB43" s="12"/>
      <c r="AC43" s="12"/>
      <c r="AD43" s="12"/>
      <c r="AE43" s="12"/>
      <c r="AF43" s="12"/>
      <c r="AG43" s="12"/>
      <c r="AH43" s="12"/>
      <c r="AI43" s="12"/>
      <c r="AJ43" s="12"/>
      <c r="AK43" s="12"/>
      <c r="AL43" s="12"/>
      <c r="AM43" s="12"/>
      <c r="AN43" s="12"/>
      <c r="AO43" s="12"/>
      <c r="AP43" s="12"/>
      <c r="AQ43" s="12"/>
      <c r="AR43" s="12"/>
    </row>
    <row r="44" spans="2:44" ht="15" x14ac:dyDescent="0.25">
      <c r="B44" s="226" t="s">
        <v>106</v>
      </c>
      <c r="C44" s="163"/>
      <c r="D44" s="163"/>
      <c r="E44" s="210">
        <f ca="1">E39-E42</f>
        <v>0</v>
      </c>
      <c r="F44" s="210">
        <f ca="1">F39-F42</f>
        <v>0</v>
      </c>
      <c r="G44" s="210">
        <f ca="1">G39-G42</f>
        <v>0</v>
      </c>
      <c r="H44" s="210">
        <f ca="1">H39-H42</f>
        <v>0</v>
      </c>
      <c r="I44" s="50">
        <f ca="1">I39-I42</f>
        <v>0</v>
      </c>
      <c r="J44" s="12"/>
      <c r="K44" s="212" t="s">
        <v>215</v>
      </c>
      <c r="L44" s="227"/>
      <c r="M44" s="227"/>
      <c r="N44" s="227">
        <f ca="1">SUM(N28:N42)</f>
        <v>0</v>
      </c>
      <c r="O44" s="227">
        <f ca="1">SUM(O28:O42)</f>
        <v>0</v>
      </c>
      <c r="P44" s="227">
        <f ca="1">SUM(P28:P42)</f>
        <v>0</v>
      </c>
      <c r="Q44" s="232"/>
      <c r="R44" s="269" t="s">
        <v>233</v>
      </c>
      <c r="S44" s="264"/>
      <c r="T44" s="265"/>
      <c r="U44" s="265"/>
      <c r="V44" s="29"/>
      <c r="W44" s="28"/>
      <c r="X44" s="28"/>
      <c r="Y44" s="28"/>
      <c r="Z44" s="28"/>
      <c r="AA44" s="12"/>
      <c r="AB44" s="12"/>
      <c r="AC44" s="12"/>
      <c r="AD44" s="12"/>
      <c r="AE44" s="12"/>
      <c r="AF44" s="12"/>
      <c r="AG44" s="12"/>
      <c r="AH44" s="12"/>
      <c r="AI44" s="12"/>
      <c r="AJ44" s="12"/>
      <c r="AK44" s="12"/>
      <c r="AL44" s="12"/>
      <c r="AM44" s="12"/>
      <c r="AN44" s="12"/>
      <c r="AO44" s="12"/>
      <c r="AP44" s="12"/>
      <c r="AQ44" s="12"/>
      <c r="AR44" s="12"/>
    </row>
    <row r="45" spans="2:44" ht="13.8" x14ac:dyDescent="0.25">
      <c r="H45" s="12"/>
      <c r="I45" s="12"/>
      <c r="J45" s="12"/>
      <c r="Q45" s="232"/>
      <c r="R45" s="12" t="s">
        <v>274</v>
      </c>
      <c r="S45" s="239"/>
      <c r="T45" s="2"/>
      <c r="U45" s="2"/>
      <c r="V45" s="29"/>
      <c r="W45" s="28"/>
      <c r="X45" s="28"/>
      <c r="Y45" s="28"/>
      <c r="Z45" s="28"/>
      <c r="AA45" s="12"/>
      <c r="AB45" s="12"/>
      <c r="AC45" s="12"/>
      <c r="AD45" s="12"/>
      <c r="AE45" s="12"/>
      <c r="AF45" s="12"/>
      <c r="AG45" s="12"/>
      <c r="AH45" s="12"/>
      <c r="AI45" s="12"/>
      <c r="AJ45" s="12"/>
      <c r="AK45" s="12"/>
      <c r="AL45" s="12"/>
      <c r="AM45" s="12"/>
      <c r="AN45" s="12"/>
      <c r="AO45" s="12"/>
      <c r="AP45" s="12"/>
      <c r="AQ45" s="12"/>
      <c r="AR45" s="12"/>
    </row>
    <row r="46" spans="2:44" ht="13.8" x14ac:dyDescent="0.25">
      <c r="H46" s="12"/>
      <c r="I46" s="12"/>
      <c r="J46" s="12"/>
      <c r="K46" s="6" t="s">
        <v>195</v>
      </c>
      <c r="M46" s="12"/>
      <c r="N46" s="12"/>
      <c r="O46" s="12"/>
      <c r="P46" s="12"/>
      <c r="Q46" s="232"/>
      <c r="R46" s="12" t="s">
        <v>275</v>
      </c>
      <c r="S46" s="239"/>
      <c r="T46" s="2"/>
      <c r="U46" s="2"/>
      <c r="V46" s="239"/>
      <c r="X46" s="239"/>
      <c r="Y46" s="28"/>
      <c r="Z46" s="28"/>
      <c r="AA46" s="12"/>
      <c r="AB46" s="12"/>
      <c r="AC46" s="12"/>
      <c r="AD46" s="12"/>
      <c r="AE46" s="12"/>
      <c r="AF46" s="12"/>
      <c r="AG46" s="12"/>
      <c r="AH46" s="12"/>
      <c r="AI46" s="12"/>
      <c r="AJ46" s="12"/>
      <c r="AK46" s="12"/>
      <c r="AL46" s="12"/>
      <c r="AM46" s="12"/>
      <c r="AN46" s="12"/>
      <c r="AO46" s="12"/>
      <c r="AP46" s="12"/>
      <c r="AQ46" s="12"/>
      <c r="AR46" s="12"/>
    </row>
    <row r="47" spans="2:44" ht="13.8" x14ac:dyDescent="0.25">
      <c r="B47" s="6"/>
      <c r="H47" s="12"/>
      <c r="I47" s="12"/>
      <c r="J47" s="12"/>
      <c r="L47" s="12"/>
      <c r="M47" s="12"/>
      <c r="N47" s="12"/>
      <c r="O47" s="12"/>
      <c r="P47" s="12"/>
      <c r="Q47" s="232"/>
      <c r="R47" s="291" t="s">
        <v>276</v>
      </c>
      <c r="S47" s="145" t="s">
        <v>277</v>
      </c>
      <c r="T47" s="239"/>
      <c r="U47" s="239"/>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2:44" ht="15" x14ac:dyDescent="0.25">
      <c r="B48" s="206" t="s">
        <v>109</v>
      </c>
      <c r="C48" s="209"/>
      <c r="D48" s="209"/>
      <c r="E48" s="204">
        <f ca="1">E21</f>
        <v>2019</v>
      </c>
      <c r="F48" s="204">
        <f ca="1">F21</f>
        <v>2020</v>
      </c>
      <c r="G48" s="204">
        <f ca="1">G21</f>
        <v>2021</v>
      </c>
      <c r="H48" s="204">
        <f ca="1">H21</f>
        <v>2022</v>
      </c>
      <c r="I48" s="12"/>
      <c r="J48" s="12"/>
      <c r="K48" s="198" t="s">
        <v>139</v>
      </c>
      <c r="L48" s="12"/>
      <c r="M48" s="12"/>
      <c r="N48" s="12"/>
      <c r="O48" s="12"/>
      <c r="P48" s="12"/>
      <c r="Q48" s="371"/>
      <c r="R48" s="375"/>
      <c r="S48" s="375"/>
      <c r="T48" s="375"/>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2:44" x14ac:dyDescent="0.25">
      <c r="B49" s="6"/>
      <c r="E49" s="75"/>
      <c r="F49" s="75"/>
      <c r="G49" s="75"/>
      <c r="H49" s="75"/>
      <c r="I49" s="12"/>
      <c r="J49" s="12"/>
      <c r="K49" s="12" t="s">
        <v>206</v>
      </c>
      <c r="L49" s="12"/>
      <c r="M49" s="12"/>
      <c r="N49" s="196"/>
      <c r="O49" s="196"/>
      <c r="P49" s="196"/>
      <c r="Q49" s="371"/>
      <c r="R49" s="375"/>
      <c r="S49" s="375"/>
      <c r="T49" s="375"/>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2:44" x14ac:dyDescent="0.25">
      <c r="B50" s="6" t="s">
        <v>112</v>
      </c>
      <c r="E50" s="75"/>
      <c r="F50" s="75"/>
      <c r="G50" s="75"/>
      <c r="H50" s="75"/>
      <c r="I50" s="12"/>
      <c r="J50" s="12"/>
      <c r="K50" s="12" t="s">
        <v>192</v>
      </c>
      <c r="L50" s="12"/>
      <c r="M50" s="12"/>
      <c r="N50" s="196"/>
      <c r="O50" s="196"/>
      <c r="P50" s="196"/>
      <c r="Q50" s="371"/>
      <c r="R50" s="221"/>
      <c r="S50" s="221"/>
      <c r="T50" s="221"/>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2:44" x14ac:dyDescent="0.25">
      <c r="C51" s="3" t="s">
        <v>110</v>
      </c>
      <c r="E51" s="334" t="e">
        <f ca="1">IF((E39/E25)&lt;0,"neg.",E39/E25)</f>
        <v>#DIV/0!</v>
      </c>
      <c r="F51" s="334" t="e">
        <f ca="1">IF((F39/F25)&lt;0,"neg.",F39/F25)</f>
        <v>#DIV/0!</v>
      </c>
      <c r="G51" s="334" t="e">
        <f ca="1">IF((G39/G25)&lt;0,"neg.",G39/G25)</f>
        <v>#DIV/0!</v>
      </c>
      <c r="H51" s="334" t="e">
        <f ca="1">IF((H39/H25)&lt;0,"neg.",H39/H25)</f>
        <v>#DIV/0!</v>
      </c>
      <c r="I51" s="12"/>
      <c r="J51" s="12"/>
      <c r="K51" s="12" t="s">
        <v>158</v>
      </c>
      <c r="L51" s="12"/>
      <c r="M51" s="12"/>
      <c r="N51" s="376">
        <f ca="1">VLOOKUP($S$51,'3. Liquidität'!$C$95:$AO$95,'5. Rentabilität'!T27,FALSE)</f>
        <v>0</v>
      </c>
      <c r="O51" s="376">
        <f ca="1">VLOOKUP($S$51,'3. Liquidität'!$C$95:$AO$95,'5. Rentabilität'!U27,FALSE)</f>
        <v>0</v>
      </c>
      <c r="P51" s="376">
        <f ca="1">VLOOKUP($S$51,'3. Liquidität'!$C$95:$AO$95,'5. Rentabilität'!V27,FALSE)</f>
        <v>0</v>
      </c>
      <c r="Q51" s="371"/>
      <c r="R51" s="221"/>
      <c r="S51" s="221" t="str">
        <f>'3. Liquidität'!C95</f>
        <v>Total Fremdkapital</v>
      </c>
      <c r="T51" s="221"/>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2:44" x14ac:dyDescent="0.25">
      <c r="C52" s="3" t="s">
        <v>111</v>
      </c>
      <c r="E52" s="334" t="e">
        <f ca="1">IF((E44/E25)&lt;0,"neg.",E44/E25)</f>
        <v>#DIV/0!</v>
      </c>
      <c r="F52" s="334" t="e">
        <f ca="1">IF((F44/F25)&lt;0,"neg.",F44/F25)</f>
        <v>#DIV/0!</v>
      </c>
      <c r="G52" s="334" t="e">
        <f ca="1">IF((G44/G25)&lt;0,"neg.",G44/G25)</f>
        <v>#DIV/0!</v>
      </c>
      <c r="H52" s="334" t="e">
        <f ca="1">IF((H44/H25)&lt;0,"neg.",H44/H25)</f>
        <v>#DIV/0!</v>
      </c>
      <c r="I52" s="12"/>
      <c r="J52" s="12"/>
      <c r="K52" s="198" t="s">
        <v>138</v>
      </c>
      <c r="L52" s="12"/>
      <c r="M52" s="12"/>
      <c r="N52" s="12"/>
      <c r="O52" s="12"/>
      <c r="P52" s="12"/>
      <c r="Q52" s="371"/>
      <c r="R52" s="233"/>
      <c r="S52" s="221" t="str">
        <f>'3. Liquidität'!C94</f>
        <v>Total Eigenkapital</v>
      </c>
      <c r="T52" s="221"/>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2:44" x14ac:dyDescent="0.25">
      <c r="E53" s="59"/>
      <c r="F53" s="59"/>
      <c r="G53" s="59"/>
      <c r="H53" s="319"/>
      <c r="I53" s="12"/>
      <c r="J53" s="12"/>
      <c r="K53" s="12" t="s">
        <v>271</v>
      </c>
      <c r="L53" s="12"/>
      <c r="M53" s="12"/>
      <c r="N53" s="376">
        <f ca="1">VLOOKUP($S$52,'3. Liquidität'!$C$94:$AO$94,'5. Rentabilität'!T27,FALSE)</f>
        <v>0</v>
      </c>
      <c r="O53" s="376">
        <f ca="1">VLOOKUP($S$52,'3. Liquidität'!$C$94:$AO$94,'5. Rentabilität'!U27,FALSE)</f>
        <v>0</v>
      </c>
      <c r="P53" s="376">
        <f ca="1">VLOOKUP($S$52,'3. Liquidität'!$C$94:$AO$94,'5. Rentabilität'!V27,FALSE)</f>
        <v>0</v>
      </c>
      <c r="Q53" s="371"/>
      <c r="R53" s="233"/>
      <c r="S53" s="221"/>
      <c r="T53" s="221"/>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2:44" x14ac:dyDescent="0.25">
      <c r="B54" s="6" t="s">
        <v>113</v>
      </c>
      <c r="E54" s="59"/>
      <c r="F54" s="59"/>
      <c r="G54" s="59"/>
      <c r="H54" s="319"/>
      <c r="I54" s="12"/>
      <c r="J54" s="12"/>
      <c r="K54" s="12" t="s">
        <v>199</v>
      </c>
      <c r="L54" s="12"/>
      <c r="M54" s="12"/>
      <c r="N54" s="12">
        <f ca="1">E44</f>
        <v>0</v>
      </c>
      <c r="O54" s="12">
        <f ca="1">F44</f>
        <v>0</v>
      </c>
      <c r="P54" s="12">
        <f ca="1">G44</f>
        <v>0</v>
      </c>
      <c r="Q54" s="371"/>
      <c r="R54" s="233"/>
      <c r="S54" s="221"/>
      <c r="T54" s="221"/>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2:44" x14ac:dyDescent="0.25">
      <c r="C55" s="3" t="s">
        <v>114</v>
      </c>
      <c r="E55" s="334" t="e">
        <f ca="1">E28/E25</f>
        <v>#DIV/0!</v>
      </c>
      <c r="F55" s="334" t="e">
        <f ca="1">F28/F25</f>
        <v>#DIV/0!</v>
      </c>
      <c r="G55" s="334" t="e">
        <f ca="1">G28/G25</f>
        <v>#DIV/0!</v>
      </c>
      <c r="H55" s="334" t="e">
        <f ca="1">H28/H25</f>
        <v>#DIV/0!</v>
      </c>
      <c r="I55" s="90" t="e">
        <f ca="1">I28/I25</f>
        <v>#DIV/0!</v>
      </c>
      <c r="J55" s="12"/>
      <c r="K55" s="12" t="s">
        <v>200</v>
      </c>
      <c r="L55" s="12"/>
      <c r="M55" s="12"/>
      <c r="N55" s="12"/>
      <c r="O55" s="12">
        <f ca="1">N54</f>
        <v>0</v>
      </c>
      <c r="P55" s="12">
        <f ca="1">O54+O55</f>
        <v>0</v>
      </c>
      <c r="Q55" s="371"/>
      <c r="R55" s="221"/>
      <c r="S55" s="221"/>
      <c r="T55" s="221"/>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2:44" x14ac:dyDescent="0.25">
      <c r="C56" s="3" t="s">
        <v>115</v>
      </c>
      <c r="E56" s="334" t="e">
        <f ca="1">E29/E25</f>
        <v>#DIV/0!</v>
      </c>
      <c r="F56" s="334" t="e">
        <f ca="1">F29/F25</f>
        <v>#DIV/0!</v>
      </c>
      <c r="G56" s="334" t="e">
        <f ca="1">G29/G25</f>
        <v>#DIV/0!</v>
      </c>
      <c r="H56" s="334" t="e">
        <f ca="1">H29/H25</f>
        <v>#DIV/0!</v>
      </c>
      <c r="I56" s="90" t="e">
        <f ca="1">I29/I25</f>
        <v>#DIV/0!</v>
      </c>
      <c r="J56" s="12"/>
      <c r="K56" s="12" t="s">
        <v>193</v>
      </c>
      <c r="L56" s="12"/>
      <c r="M56" s="12"/>
      <c r="N56" s="196"/>
      <c r="O56" s="196"/>
      <c r="P56" s="196"/>
      <c r="Q56" s="371"/>
      <c r="R56" s="375"/>
      <c r="S56" s="375"/>
      <c r="T56" s="375"/>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2:44" x14ac:dyDescent="0.25">
      <c r="C57" s="3" t="s">
        <v>116</v>
      </c>
      <c r="E57" s="234" t="e">
        <f ca="1">E31/E25</f>
        <v>#DIV/0!</v>
      </c>
      <c r="F57" s="234" t="e">
        <f ca="1">F31/F25</f>
        <v>#DIV/0!</v>
      </c>
      <c r="G57" s="234" t="e">
        <f ca="1">G31/G25</f>
        <v>#DIV/0!</v>
      </c>
      <c r="H57" s="234" t="e">
        <f ca="1">H31/H25</f>
        <v>#DIV/0!</v>
      </c>
      <c r="I57" s="12"/>
      <c r="J57" s="12"/>
      <c r="K57" s="12"/>
      <c r="L57" s="229" t="s">
        <v>202</v>
      </c>
      <c r="M57" s="12"/>
      <c r="N57" s="149">
        <f ca="1">SUM(N53:N56)</f>
        <v>0</v>
      </c>
      <c r="O57" s="149">
        <f ca="1">SUM(O53:O56)</f>
        <v>0</v>
      </c>
      <c r="P57" s="149">
        <f ca="1">SUM(P53:P56)</f>
        <v>0</v>
      </c>
      <c r="Q57" s="371"/>
      <c r="R57" s="375"/>
      <c r="S57" s="375"/>
      <c r="T57" s="375"/>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2:44" ht="2.25" customHeight="1" x14ac:dyDescent="0.25">
      <c r="E58" s="91"/>
      <c r="F58" s="91"/>
      <c r="G58" s="91"/>
      <c r="H58" s="91"/>
      <c r="I58" s="12"/>
      <c r="J58" s="12"/>
      <c r="K58" s="12"/>
      <c r="L58" s="12"/>
      <c r="M58" s="12"/>
      <c r="N58" s="149"/>
      <c r="O58" s="149"/>
      <c r="P58" s="149"/>
      <c r="Q58" s="371"/>
      <c r="R58" s="375"/>
      <c r="S58" s="375"/>
      <c r="T58" s="375"/>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2:44" x14ac:dyDescent="0.25">
      <c r="E59" s="91"/>
      <c r="F59" s="91"/>
      <c r="G59" s="91"/>
      <c r="H59" s="91"/>
      <c r="I59" s="12"/>
      <c r="J59" s="12"/>
      <c r="K59" s="229" t="s">
        <v>196</v>
      </c>
      <c r="L59" s="12"/>
      <c r="M59" s="12"/>
      <c r="N59" s="196"/>
      <c r="O59" s="196"/>
      <c r="P59" s="196"/>
      <c r="Q59" s="371"/>
      <c r="R59" s="375"/>
      <c r="S59" s="375"/>
      <c r="T59" s="375"/>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2:44" x14ac:dyDescent="0.25">
      <c r="H60" s="12"/>
      <c r="I60" s="12"/>
      <c r="J60" s="12"/>
      <c r="L60" s="12"/>
      <c r="M60" s="12"/>
      <c r="N60" s="12"/>
      <c r="O60" s="12"/>
      <c r="P60" s="12"/>
      <c r="Q60" s="371"/>
      <c r="R60" s="375"/>
      <c r="S60" s="375"/>
      <c r="T60" s="375"/>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2:44" x14ac:dyDescent="0.25">
      <c r="H61" s="12"/>
      <c r="I61" s="12"/>
      <c r="J61" s="12"/>
      <c r="K61" s="212" t="s">
        <v>216</v>
      </c>
      <c r="L61" s="227"/>
      <c r="M61" s="227"/>
      <c r="N61" s="227">
        <f ca="1">IF((N49+N50+N51+N53+N54+N55+N56+N59)=N44,(N49+N50+N51+N53+N54+N55+N56+N59),"Ausgleichen!")</f>
        <v>0</v>
      </c>
      <c r="O61" s="227">
        <f ca="1">IF((O49+O50+O51+O53+O54+O55+O56+O59)=O44,(O49+O50+O51+O53+O54+O55+O56+O59),"Ausgleichen!")</f>
        <v>0</v>
      </c>
      <c r="P61" s="227">
        <f ca="1">IF((P49+P50+P51+P53+P54+P55+P56+P59)=P44,(P49+P50+P51+P53+P54+P55+P56+P59),"Ausgleichen!")</f>
        <v>0</v>
      </c>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2:44" x14ac:dyDescent="0.25">
      <c r="B62" s="6"/>
      <c r="H62" s="12"/>
      <c r="I62" s="12"/>
      <c r="J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2:44" x14ac:dyDescent="0.25">
      <c r="B63" s="6"/>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2:44" ht="15" x14ac:dyDescent="0.25">
      <c r="B64" s="6"/>
      <c r="H64" s="12"/>
      <c r="I64" s="12"/>
      <c r="J64" s="228"/>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2:44" ht="15" x14ac:dyDescent="0.25">
      <c r="B65" s="6"/>
      <c r="H65" s="12"/>
      <c r="I65" s="12"/>
      <c r="J65" s="12"/>
      <c r="K65" s="206" t="s">
        <v>218</v>
      </c>
      <c r="L65" s="206"/>
      <c r="M65" s="206"/>
      <c r="N65" s="235">
        <f ca="1">N21</f>
        <v>2019</v>
      </c>
      <c r="O65" s="235">
        <f ca="1">O21</f>
        <v>2020</v>
      </c>
      <c r="P65" s="235">
        <f ca="1">P21</f>
        <v>2021</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row r="66" spans="2:44" ht="2.25" customHeight="1" x14ac:dyDescent="0.25">
      <c r="B66" s="6"/>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row>
    <row r="67" spans="2:44" x14ac:dyDescent="0.25">
      <c r="B67" s="6"/>
      <c r="H67" s="12"/>
      <c r="I67" s="12"/>
      <c r="J67" s="12"/>
      <c r="K67" s="12" t="s">
        <v>217</v>
      </c>
      <c r="L67" s="12"/>
      <c r="M67" s="12"/>
      <c r="N67" s="234" t="e">
        <f ca="1">IF(E44&lt;0,"neg.",((E44/E23*12)/SUM(N53:N56)))</f>
        <v>#DIV/0!</v>
      </c>
      <c r="O67" s="234" t="e">
        <f ca="1">IF(F44&lt;0,"neg.",F44/SUM(O53:O55))</f>
        <v>#DIV/0!</v>
      </c>
      <c r="P67" s="234" t="e">
        <f ca="1">IF(G44&lt;0,"neg.",G44/SUM(P53:P56))</f>
        <v>#DIV/0!</v>
      </c>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row>
    <row r="68" spans="2:44" x14ac:dyDescent="0.25">
      <c r="B68" s="6"/>
      <c r="H68" s="12"/>
      <c r="I68" s="12"/>
      <c r="J68" s="12"/>
      <c r="K68" s="12" t="s">
        <v>219</v>
      </c>
      <c r="L68" s="12"/>
      <c r="M68" s="12"/>
      <c r="N68" s="234" t="e">
        <f ca="1">IF(E44&lt;0,"neg.",E44/N44)</f>
        <v>#DIV/0!</v>
      </c>
      <c r="O68" s="234" t="e">
        <f ca="1">IF(F44&lt;0,"neg.",F44/O44)</f>
        <v>#DIV/0!</v>
      </c>
      <c r="P68" s="234" t="e">
        <f ca="1">IF(G44&lt;0,"neg.",G44/P44)</f>
        <v>#DIV/0!</v>
      </c>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2:44" x14ac:dyDescent="0.25">
      <c r="B69" s="6"/>
      <c r="H69" s="12"/>
      <c r="I69" s="12"/>
      <c r="J69" s="12"/>
      <c r="K69" s="12" t="s">
        <v>224</v>
      </c>
      <c r="L69" s="12"/>
      <c r="M69" s="12"/>
      <c r="N69" s="234" t="e">
        <f ca="1">IF(E44&lt;0,"neg.",E44/E25)</f>
        <v>#DIV/0!</v>
      </c>
      <c r="O69" s="234" t="e">
        <f ca="1">IF(F44&lt;0,"neg.",F44/F25)</f>
        <v>#DIV/0!</v>
      </c>
      <c r="P69" s="234" t="e">
        <f ca="1">IF(G44&lt;0,"neg.",G44/G25)</f>
        <v>#DIV/0!</v>
      </c>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0" spans="2:44" x14ac:dyDescent="0.25">
      <c r="B70" s="6"/>
      <c r="H70" s="12"/>
      <c r="I70" s="12"/>
      <c r="J70" s="12"/>
      <c r="K70" s="12"/>
      <c r="L70" s="12"/>
      <c r="M70" s="12"/>
      <c r="N70" s="234"/>
      <c r="O70" s="234"/>
      <c r="P70" s="234"/>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row>
    <row r="71" spans="2:44" x14ac:dyDescent="0.25">
      <c r="B71" s="6"/>
      <c r="H71" s="12"/>
      <c r="I71" s="12"/>
      <c r="J71" s="12"/>
      <c r="K71" s="12"/>
      <c r="L71" s="12"/>
      <c r="M71" s="12"/>
      <c r="N71" s="234"/>
      <c r="O71" s="234"/>
      <c r="P71" s="234"/>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row>
    <row r="72" spans="2:44" x14ac:dyDescent="0.25">
      <c r="B72" s="6"/>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2:44" x14ac:dyDescent="0.25">
      <c r="B73" s="379" t="s">
        <v>377</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row>
    <row r="74" spans="2:44" x14ac:dyDescent="0.25">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row>
    <row r="75" spans="2:44" x14ac:dyDescent="0.2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row>
    <row r="76" spans="2:44" x14ac:dyDescent="0.25">
      <c r="H76" s="12"/>
      <c r="I76" s="12"/>
      <c r="J76" s="12"/>
      <c r="K76" s="34"/>
      <c r="L76" s="3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row>
    <row r="77" spans="2:44" x14ac:dyDescent="0.25">
      <c r="H77" s="12"/>
      <c r="I77" s="12"/>
      <c r="J77" s="12"/>
      <c r="K77" s="34"/>
      <c r="L77" s="34"/>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row>
    <row r="78" spans="2:44" x14ac:dyDescent="0.25">
      <c r="B78" s="6"/>
      <c r="H78" s="12"/>
      <c r="I78" s="12"/>
      <c r="J78" s="12"/>
      <c r="K78" s="34"/>
      <c r="L78" s="34"/>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row>
    <row r="79" spans="2:44" x14ac:dyDescent="0.25">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row>
    <row r="80" spans="2:44" x14ac:dyDescent="0.25">
      <c r="H80" s="12"/>
      <c r="I80" s="12"/>
      <c r="J80" s="12"/>
      <c r="K80" s="34"/>
      <c r="L80" s="34"/>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row>
    <row r="81" spans="2:44" x14ac:dyDescent="0.25">
      <c r="K81" s="11"/>
      <c r="L81" s="11"/>
    </row>
    <row r="82" spans="2:44" x14ac:dyDescent="0.25">
      <c r="K82" s="11"/>
      <c r="L82" s="11"/>
    </row>
    <row r="83" spans="2:44" x14ac:dyDescent="0.25">
      <c r="B83" s="6"/>
      <c r="K83" s="11"/>
      <c r="L83" s="11"/>
    </row>
    <row r="84" spans="2:44" x14ac:dyDescent="0.25">
      <c r="K84" s="11"/>
      <c r="L84" s="11"/>
    </row>
    <row r="85" spans="2:44" x14ac:dyDescent="0.25">
      <c r="K85" s="11"/>
      <c r="L85" s="11"/>
      <c r="N85" s="52"/>
    </row>
    <row r="86" spans="2:44" x14ac:dyDescent="0.25">
      <c r="N86" s="11"/>
    </row>
    <row r="87" spans="2:44" x14ac:dyDescent="0.25">
      <c r="N87" s="11"/>
    </row>
    <row r="88" spans="2:44" x14ac:dyDescent="0.25">
      <c r="N88" s="11"/>
    </row>
    <row r="89" spans="2:44" x14ac:dyDescent="0.25">
      <c r="B89" s="6"/>
      <c r="C89" s="6"/>
      <c r="D89" s="6"/>
      <c r="N89" s="11"/>
    </row>
    <row r="90" spans="2:44" x14ac:dyDescent="0.25">
      <c r="E90" s="53"/>
      <c r="F90" s="5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row>
    <row r="91" spans="2:44" x14ac:dyDescent="0.25">
      <c r="N91" s="11"/>
    </row>
    <row r="92" spans="2:44" ht="17.399999999999999" x14ac:dyDescent="0.3">
      <c r="B92" s="49"/>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row>
    <row r="93" spans="2:44" x14ac:dyDescent="0.25">
      <c r="N93" s="11"/>
    </row>
    <row r="94" spans="2:44" x14ac:dyDescent="0.25">
      <c r="N94" s="11"/>
    </row>
    <row r="95" spans="2:44" x14ac:dyDescent="0.25">
      <c r="N95" s="11"/>
    </row>
    <row r="96" spans="2:44" x14ac:dyDescent="0.25">
      <c r="N96" s="11"/>
    </row>
    <row r="97" spans="2:44" ht="17.399999999999999" x14ac:dyDescent="0.3">
      <c r="B97" s="43"/>
      <c r="C97" s="6"/>
      <c r="D97" s="6"/>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row>
    <row r="98" spans="2:44" x14ac:dyDescent="0.25">
      <c r="B98" s="11"/>
      <c r="C98" s="11"/>
      <c r="D98" s="11"/>
      <c r="E98" s="14"/>
      <c r="F98" s="14"/>
      <c r="G98" s="14"/>
      <c r="K98" s="8"/>
      <c r="L98" s="8"/>
      <c r="M98" s="8"/>
      <c r="N98" s="8"/>
      <c r="P98" s="11"/>
    </row>
    <row r="99" spans="2:44" x14ac:dyDescent="0.25">
      <c r="B99" s="6"/>
      <c r="K99" s="8"/>
      <c r="L99" s="8"/>
      <c r="M99" s="8"/>
      <c r="N99" s="8"/>
      <c r="P99" s="11"/>
    </row>
    <row r="100" spans="2:44" x14ac:dyDescent="0.25">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row>
    <row r="101" spans="2:44" x14ac:dyDescent="0.25">
      <c r="H101" s="12"/>
      <c r="I101" s="12"/>
      <c r="J101" s="12"/>
      <c r="K101" s="12"/>
      <c r="L101" s="12"/>
      <c r="M101" s="12"/>
      <c r="N101" s="12"/>
      <c r="O101" s="12"/>
      <c r="P101" s="34"/>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row>
    <row r="102" spans="2:44" x14ac:dyDescent="0.25">
      <c r="G102" s="6"/>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row>
    <row r="103" spans="2:44" x14ac:dyDescent="0.25">
      <c r="H103" s="12"/>
      <c r="I103" s="12"/>
      <c r="J103" s="12"/>
      <c r="K103" s="12"/>
      <c r="L103" s="12"/>
      <c r="M103" s="12"/>
      <c r="N103" s="12"/>
      <c r="O103" s="12"/>
      <c r="P103" s="34"/>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2:44" x14ac:dyDescent="0.25">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row>
    <row r="105" spans="2:44" x14ac:dyDescent="0.25">
      <c r="B105" s="6"/>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row>
    <row r="106" spans="2:44" x14ac:dyDescent="0.25">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row>
    <row r="107" spans="2:44" x14ac:dyDescent="0.25">
      <c r="G107" s="35"/>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row>
    <row r="108" spans="2:44" x14ac:dyDescent="0.25">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row>
    <row r="109" spans="2:44" x14ac:dyDescent="0.25">
      <c r="B109" s="3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row>
    <row r="110" spans="2:44" x14ac:dyDescent="0.25">
      <c r="B110" s="6"/>
      <c r="C110" s="6"/>
      <c r="D110" s="6"/>
      <c r="E110" s="6"/>
      <c r="F110" s="6"/>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row>
    <row r="111" spans="2:44" x14ac:dyDescent="0.25">
      <c r="B111" s="6"/>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row>
    <row r="112" spans="2:44" x14ac:dyDescent="0.25">
      <c r="B112" s="33"/>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row>
    <row r="113" spans="2:44" x14ac:dyDescent="0.25">
      <c r="B113" s="33"/>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row>
    <row r="114" spans="2:44" x14ac:dyDescent="0.25">
      <c r="B114" s="33"/>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row>
    <row r="115" spans="2:44" x14ac:dyDescent="0.25">
      <c r="B115" s="33"/>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row>
    <row r="116" spans="2:44" x14ac:dyDescent="0.25">
      <c r="B116" s="6"/>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row>
    <row r="117" spans="2:44" x14ac:dyDescent="0.25">
      <c r="B117" s="6"/>
      <c r="H117" s="12"/>
      <c r="I117" s="12"/>
      <c r="J117" s="12"/>
      <c r="K117" s="51"/>
      <c r="L117" s="51"/>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row>
    <row r="118" spans="2:44" x14ac:dyDescent="0.25">
      <c r="H118" s="12"/>
      <c r="I118" s="12"/>
      <c r="J118" s="12"/>
      <c r="K118" s="51"/>
      <c r="L118" s="51"/>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row>
    <row r="119" spans="2:44" x14ac:dyDescent="0.25">
      <c r="H119" s="12"/>
      <c r="I119" s="12"/>
      <c r="J119" s="12"/>
      <c r="K119" s="34"/>
      <c r="L119" s="34"/>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row>
    <row r="120" spans="2:44" x14ac:dyDescent="0.25">
      <c r="H120" s="12"/>
      <c r="I120" s="12"/>
      <c r="J120" s="12"/>
      <c r="K120" s="34"/>
      <c r="L120" s="34"/>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row>
    <row r="121" spans="2:44" x14ac:dyDescent="0.25">
      <c r="H121" s="12"/>
      <c r="I121" s="12"/>
      <c r="J121" s="12"/>
      <c r="K121" s="34"/>
      <c r="L121" s="34"/>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row>
    <row r="122" spans="2:44" x14ac:dyDescent="0.25">
      <c r="B122" s="6"/>
      <c r="H122" s="12"/>
      <c r="I122" s="12"/>
      <c r="J122" s="12"/>
      <c r="K122" s="34"/>
      <c r="L122" s="34"/>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row>
    <row r="123" spans="2:44" x14ac:dyDescent="0.25">
      <c r="H123" s="12"/>
      <c r="I123" s="12"/>
      <c r="J123" s="12"/>
      <c r="K123" s="34"/>
      <c r="L123" s="34"/>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row>
    <row r="124" spans="2:44" x14ac:dyDescent="0.25">
      <c r="B124" s="6"/>
      <c r="H124" s="12"/>
      <c r="I124" s="12"/>
      <c r="J124" s="12"/>
      <c r="K124" s="34"/>
      <c r="L124" s="34"/>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row>
    <row r="125" spans="2:44" x14ac:dyDescent="0.25">
      <c r="H125" s="12"/>
      <c r="I125" s="12"/>
      <c r="J125" s="12"/>
      <c r="K125" s="34"/>
      <c r="L125" s="34"/>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row>
    <row r="126" spans="2:44" x14ac:dyDescent="0.25">
      <c r="H126" s="12"/>
      <c r="I126" s="12"/>
      <c r="J126" s="12"/>
      <c r="K126" s="34"/>
      <c r="L126" s="34"/>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row>
    <row r="127" spans="2:44" x14ac:dyDescent="0.25">
      <c r="H127" s="12"/>
      <c r="I127" s="12"/>
      <c r="J127" s="12"/>
      <c r="K127" s="34"/>
      <c r="L127" s="34"/>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row r="128" spans="2:44" x14ac:dyDescent="0.25">
      <c r="H128" s="12"/>
      <c r="I128" s="12"/>
      <c r="J128" s="12"/>
      <c r="K128" s="34"/>
      <c r="L128" s="34"/>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row>
    <row r="129" spans="2:44" x14ac:dyDescent="0.25">
      <c r="N129" s="11"/>
    </row>
    <row r="130" spans="2:44" ht="17.399999999999999" x14ac:dyDescent="0.3">
      <c r="C130" s="49"/>
      <c r="D130" s="49"/>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row>
    <row r="132" spans="2:44" x14ac:dyDescent="0.25">
      <c r="B132" s="54"/>
    </row>
    <row r="136" spans="2:44" ht="17.399999999999999" x14ac:dyDescent="0.3">
      <c r="B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row>
    <row r="137" spans="2:44" x14ac:dyDescent="0.25">
      <c r="C137" s="6"/>
      <c r="D137" s="6"/>
      <c r="E137" s="6"/>
      <c r="F137" s="6"/>
      <c r="G137" s="6"/>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row>
    <row r="138" spans="2:44" x14ac:dyDescent="0.25">
      <c r="C138" s="6"/>
      <c r="D138" s="6"/>
      <c r="E138" s="6"/>
      <c r="F138" s="6"/>
      <c r="G138" s="6"/>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row>
    <row r="139" spans="2:44" ht="3" customHeight="1" x14ac:dyDescent="0.2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2:44" ht="13.5" customHeight="1" x14ac:dyDescent="0.2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2:44" x14ac:dyDescent="0.25">
      <c r="C141" s="6"/>
      <c r="D141" s="6"/>
      <c r="E141" s="6"/>
      <c r="F141" s="6"/>
      <c r="G141" s="6"/>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row>
    <row r="142" spans="2:44" x14ac:dyDescent="0.25">
      <c r="N142" s="11"/>
    </row>
    <row r="143" spans="2:44" x14ac:dyDescent="0.25">
      <c r="N143" s="11"/>
    </row>
    <row r="144" spans="2:44" x14ac:dyDescent="0.25">
      <c r="N144" s="11"/>
    </row>
  </sheetData>
  <sheetProtection insertColumns="0" insertRows="0"/>
  <phoneticPr fontId="3" type="noConversion"/>
  <conditionalFormatting sqref="H102:AR102 H107:AR107 I51:J51 J44 M50:P50 L47 K49 R51:AR51 AA44:AR44 K28:K29 K31:K32 K41 K43 K34 K37:K38">
    <cfRule type="cellIs" dxfId="13" priority="11" stopIfTrue="1" operator="equal">
      <formula>0</formula>
    </cfRule>
  </conditionalFormatting>
  <conditionalFormatting sqref="H100:AR100 J42 M42 R42:AR42">
    <cfRule type="cellIs" dxfId="12" priority="12" stopIfTrue="1" operator="equal">
      <formula>0</formula>
    </cfRule>
  </conditionalFormatting>
  <conditionalFormatting sqref="H137:AR139 H141:AR141">
    <cfRule type="cellIs" dxfId="11" priority="13" stopIfTrue="1" operator="lessThan">
      <formula>0</formula>
    </cfRule>
  </conditionalFormatting>
  <conditionalFormatting sqref="E44:H44">
    <cfRule type="cellIs" dxfId="10" priority="14" stopIfTrue="1" operator="lessThanOrEqual">
      <formula>0</formula>
    </cfRule>
  </conditionalFormatting>
  <conditionalFormatting sqref="E51:H59">
    <cfRule type="cellIs" dxfId="9" priority="10" stopIfTrue="1" operator="equal">
      <formula>#DIV/0!</formula>
    </cfRule>
  </conditionalFormatting>
  <conditionalFormatting sqref="Q21:Q31 Q33:Q62">
    <cfRule type="cellIs" dxfId="8" priority="9" stopIfTrue="1" operator="equal">
      <formula>""""""</formula>
    </cfRule>
  </conditionalFormatting>
  <conditionalFormatting sqref="K33">
    <cfRule type="cellIs" dxfId="7" priority="8" stopIfTrue="1" operator="equal">
      <formula>0</formula>
    </cfRule>
  </conditionalFormatting>
  <conditionalFormatting sqref="N57:P57">
    <cfRule type="cellIs" dxfId="6" priority="7" stopIfTrue="1" operator="lessThan">
      <formula>0</formula>
    </cfRule>
  </conditionalFormatting>
  <conditionalFormatting sqref="N61:P61">
    <cfRule type="cellIs" dxfId="5" priority="6" stopIfTrue="1" operator="equal">
      <formula>"Ausgleichen!"</formula>
    </cfRule>
  </conditionalFormatting>
  <conditionalFormatting sqref="K30">
    <cfRule type="cellIs" dxfId="4" priority="5" stopIfTrue="1" operator="equal">
      <formula>0</formula>
    </cfRule>
  </conditionalFormatting>
  <conditionalFormatting sqref="L38">
    <cfRule type="cellIs" dxfId="3" priority="4" stopIfTrue="1" operator="equal">
      <formula>0</formula>
    </cfRule>
  </conditionalFormatting>
  <conditionalFormatting sqref="K39">
    <cfRule type="cellIs" dxfId="2" priority="3" stopIfTrue="1" operator="equal">
      <formula>0</formula>
    </cfRule>
  </conditionalFormatting>
  <conditionalFormatting sqref="K40">
    <cfRule type="cellIs" dxfId="1" priority="2" stopIfTrue="1" operator="equal">
      <formula>0</formula>
    </cfRule>
  </conditionalFormatting>
  <conditionalFormatting sqref="K35">
    <cfRule type="cellIs" dxfId="0" priority="1" stopIfTrue="1" operator="equal">
      <formula>0</formula>
    </cfRule>
  </conditionalFormatting>
  <hyperlinks>
    <hyperlink ref="R47" r:id="rId1" display="Gründercoach" xr:uid="{00000000-0004-0000-0500-000000000000}"/>
    <hyperlink ref="B73" location="'Grafiken &amp; Tabellen'!A1" display="&gt;&gt; Hier geht es weiter" xr:uid="{00000000-0004-0000-0500-000001000000}"/>
  </hyperlinks>
  <pageMargins left="0.78740157499999996" right="0.78740157499999996" top="0.984251969" bottom="0.984251969" header="0.4921259845" footer="0.4921259845"/>
  <pageSetup paperSize="9" scale="66"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95BC1A"/>
    <pageSetUpPr fitToPage="1"/>
  </sheetPr>
  <dimension ref="A1:P66"/>
  <sheetViews>
    <sheetView zoomScale="70" zoomScaleNormal="70" workbookViewId="0">
      <pane ySplit="8" topLeftCell="A9" activePane="bottomLeft" state="frozen"/>
      <selection activeCell="L67" sqref="L67"/>
      <selection pane="bottomLeft" activeCell="E19" sqref="E19"/>
    </sheetView>
  </sheetViews>
  <sheetFormatPr baseColWidth="10" defaultColWidth="11.44140625" defaultRowHeight="13.2" x14ac:dyDescent="0.25"/>
  <cols>
    <col min="1" max="2" width="1.77734375" style="3" customWidth="1"/>
    <col min="3" max="3" width="13.5546875" style="3" customWidth="1"/>
    <col min="4" max="4" width="4" style="3" customWidth="1"/>
    <col min="5" max="5" width="5.5546875" style="3" customWidth="1"/>
    <col min="6" max="6" width="11.77734375" style="3" customWidth="1"/>
    <col min="7" max="7" width="13.5546875" style="3" customWidth="1"/>
    <col min="8" max="8" width="6.5546875" style="3" customWidth="1"/>
    <col min="9" max="9" width="2.5546875" style="3" customWidth="1"/>
    <col min="10" max="10" width="24.44140625" style="3" customWidth="1"/>
    <col min="11" max="11" width="14.21875" style="3" customWidth="1"/>
    <col min="12" max="12" width="16.33203125" style="3" customWidth="1"/>
    <col min="13" max="14" width="14.5546875" style="3" customWidth="1"/>
    <col min="15" max="15" width="1.5546875" style="3" customWidth="1"/>
    <col min="16" max="17" width="12.77734375" style="3" customWidth="1"/>
    <col min="18" max="45" width="11.77734375" style="3" customWidth="1"/>
    <col min="46" max="16384" width="11.44140625" style="3"/>
  </cols>
  <sheetData>
    <row r="1" spans="1:16" x14ac:dyDescent="0.25">
      <c r="A1" s="2"/>
      <c r="B1" s="2"/>
      <c r="C1" s="2"/>
      <c r="D1" s="2"/>
      <c r="E1" s="2"/>
      <c r="F1" s="2"/>
      <c r="G1" s="2"/>
      <c r="H1" s="2"/>
      <c r="I1" s="2"/>
      <c r="J1" s="2"/>
      <c r="K1" s="2"/>
      <c r="L1" s="2"/>
    </row>
    <row r="2" spans="1:16" ht="20.399999999999999" x14ac:dyDescent="0.35">
      <c r="A2" s="2"/>
      <c r="B2" s="132" t="s">
        <v>107</v>
      </c>
      <c r="C2" s="132"/>
      <c r="D2" s="1"/>
      <c r="E2" s="1"/>
      <c r="F2" s="2"/>
      <c r="G2" s="2"/>
      <c r="H2" s="2"/>
      <c r="I2" s="2"/>
      <c r="J2" s="2"/>
      <c r="K2" s="2"/>
      <c r="L2" s="2"/>
    </row>
    <row r="3" spans="1:16" x14ac:dyDescent="0.25">
      <c r="A3" s="2"/>
      <c r="B3" s="2"/>
      <c r="C3" s="2"/>
      <c r="D3" s="2"/>
      <c r="E3" s="2"/>
      <c r="F3" s="2"/>
      <c r="G3" s="2"/>
      <c r="H3" s="2"/>
      <c r="I3" s="2"/>
      <c r="J3" s="2"/>
      <c r="K3" s="2"/>
      <c r="L3" s="2"/>
    </row>
    <row r="4" spans="1:16" x14ac:dyDescent="0.25">
      <c r="H4" s="28"/>
      <c r="I4" s="28"/>
      <c r="J4" s="28"/>
      <c r="K4" s="28"/>
      <c r="L4" s="28"/>
      <c r="M4" s="28"/>
      <c r="N4" s="28"/>
      <c r="O4" s="28"/>
    </row>
    <row r="5" spans="1:16" x14ac:dyDescent="0.25">
      <c r="A5" s="2"/>
      <c r="B5" s="2"/>
      <c r="C5" s="2"/>
      <c r="D5" s="2"/>
      <c r="E5" s="2"/>
      <c r="F5" s="78"/>
      <c r="G5" s="2"/>
      <c r="H5" s="29"/>
      <c r="I5" s="29"/>
      <c r="J5" s="29"/>
      <c r="K5" s="29"/>
      <c r="L5" s="29"/>
      <c r="M5" s="28"/>
      <c r="N5" s="28"/>
      <c r="O5" s="28"/>
    </row>
    <row r="6" spans="1:16" x14ac:dyDescent="0.25">
      <c r="H6" s="28"/>
      <c r="I6" s="28"/>
      <c r="J6" s="28"/>
      <c r="K6" s="28"/>
      <c r="L6" s="28"/>
      <c r="M6" s="28"/>
      <c r="N6" s="28"/>
      <c r="O6" s="28"/>
    </row>
    <row r="7" spans="1:16" x14ac:dyDescent="0.25">
      <c r="F7" s="74"/>
      <c r="G7" s="42"/>
      <c r="H7" s="30"/>
      <c r="I7" s="28"/>
      <c r="J7" s="28"/>
      <c r="K7" s="45"/>
      <c r="M7" s="28"/>
      <c r="N7" s="28"/>
      <c r="O7" s="28"/>
    </row>
    <row r="8" spans="1:16" ht="3" customHeight="1" x14ac:dyDescent="0.25">
      <c r="F8" s="74"/>
      <c r="G8" s="42"/>
      <c r="H8" s="30"/>
      <c r="I8" s="28"/>
      <c r="J8" s="28"/>
      <c r="K8" s="45"/>
      <c r="M8" s="28"/>
      <c r="N8" s="28"/>
      <c r="O8" s="28"/>
    </row>
    <row r="9" spans="1:16" ht="20.25" customHeight="1" x14ac:dyDescent="0.25">
      <c r="G9" s="42"/>
      <c r="H9" s="30"/>
      <c r="I9" s="28"/>
      <c r="J9" s="28"/>
      <c r="K9" s="45"/>
      <c r="M9" s="28"/>
      <c r="N9" s="28"/>
      <c r="O9" s="28"/>
    </row>
    <row r="10" spans="1:16" x14ac:dyDescent="0.25">
      <c r="B10" s="6" t="s">
        <v>278</v>
      </c>
      <c r="F10" s="21"/>
      <c r="G10" s="21"/>
      <c r="H10" s="21"/>
      <c r="I10" s="21"/>
      <c r="J10" s="21"/>
      <c r="K10" s="21"/>
      <c r="M10" s="28"/>
      <c r="N10" s="28"/>
      <c r="O10" s="28"/>
    </row>
    <row r="11" spans="1:16" ht="3" customHeight="1" x14ac:dyDescent="0.25">
      <c r="B11" s="61"/>
      <c r="F11" s="21"/>
      <c r="G11" s="21"/>
      <c r="H11" s="21"/>
      <c r="I11" s="21"/>
      <c r="J11" s="21"/>
      <c r="K11" s="21"/>
      <c r="M11" s="28"/>
      <c r="N11" s="28"/>
      <c r="O11" s="28"/>
    </row>
    <row r="12" spans="1:16" x14ac:dyDescent="0.25">
      <c r="B12" s="3" t="s">
        <v>272</v>
      </c>
      <c r="F12" s="21"/>
      <c r="G12" s="21"/>
      <c r="H12" s="21"/>
      <c r="I12" s="21"/>
      <c r="J12" s="21"/>
      <c r="K12" s="21"/>
      <c r="M12" s="28"/>
      <c r="N12" s="28"/>
      <c r="O12" s="28"/>
    </row>
    <row r="13" spans="1:16" x14ac:dyDescent="0.25">
      <c r="B13" s="3" t="s">
        <v>279</v>
      </c>
      <c r="F13" s="82"/>
      <c r="G13" s="82"/>
      <c r="H13" s="82"/>
      <c r="I13" s="82"/>
      <c r="J13" s="82"/>
      <c r="K13" s="82"/>
      <c r="M13" s="28"/>
      <c r="N13" s="28"/>
      <c r="O13" s="28"/>
    </row>
    <row r="14" spans="1:16" x14ac:dyDescent="0.25">
      <c r="B14" s="290" t="s">
        <v>83</v>
      </c>
      <c r="C14" s="100"/>
      <c r="D14" s="79" t="s">
        <v>280</v>
      </c>
      <c r="E14" s="79"/>
      <c r="F14" s="101"/>
      <c r="G14" s="21"/>
      <c r="H14" s="21"/>
      <c r="I14" s="21"/>
      <c r="J14" s="21"/>
      <c r="K14" s="21"/>
      <c r="M14" s="28"/>
      <c r="N14" s="28"/>
      <c r="O14" s="28"/>
    </row>
    <row r="15" spans="1:16" x14ac:dyDescent="0.25">
      <c r="P15" s="383"/>
    </row>
    <row r="17" spans="2:15" ht="15" x14ac:dyDescent="0.25">
      <c r="B17" s="293" t="s">
        <v>288</v>
      </c>
      <c r="C17" s="294"/>
      <c r="D17" s="294"/>
      <c r="E17" s="294"/>
      <c r="F17" s="294"/>
      <c r="G17" s="294"/>
      <c r="J17" s="228"/>
      <c r="K17" s="378"/>
      <c r="L17" s="378"/>
      <c r="M17" s="378"/>
      <c r="N17" s="378"/>
      <c r="O17" s="378"/>
    </row>
    <row r="18" spans="2:15" ht="3" customHeight="1" x14ac:dyDescent="0.25">
      <c r="J18" s="145"/>
      <c r="K18" s="145"/>
      <c r="L18" s="145"/>
      <c r="M18" s="145"/>
      <c r="N18" s="145"/>
      <c r="O18" s="145"/>
    </row>
    <row r="19" spans="2:15" ht="15" x14ac:dyDescent="0.25">
      <c r="B19" s="3" t="s">
        <v>282</v>
      </c>
      <c r="D19" s="145"/>
      <c r="E19" s="292"/>
      <c r="F19" s="292"/>
      <c r="G19" s="188"/>
      <c r="J19" s="145"/>
      <c r="K19" s="145"/>
      <c r="L19" s="145"/>
      <c r="M19" s="237"/>
      <c r="N19" s="237"/>
      <c r="O19" s="145"/>
    </row>
    <row r="20" spans="2:15" x14ac:dyDescent="0.25">
      <c r="B20" s="3" t="s">
        <v>285</v>
      </c>
      <c r="E20" s="417">
        <f ca="1">'2. GuV'!$D$9</f>
        <v>43529</v>
      </c>
      <c r="F20" s="417"/>
      <c r="J20" s="398"/>
      <c r="K20" s="145"/>
      <c r="L20" s="145"/>
      <c r="M20" s="417"/>
      <c r="N20" s="417"/>
    </row>
    <row r="21" spans="2:15" x14ac:dyDescent="0.25">
      <c r="B21" s="3" t="s">
        <v>286</v>
      </c>
      <c r="E21" s="417">
        <f ca="1">'2. GuV'!$AO$9</f>
        <v>44593</v>
      </c>
      <c r="F21" s="417"/>
      <c r="G21" s="295" t="s">
        <v>287</v>
      </c>
      <c r="J21" s="145"/>
      <c r="K21" s="145"/>
      <c r="L21" s="145"/>
      <c r="M21" s="417"/>
      <c r="N21" s="417"/>
      <c r="O21" s="295"/>
    </row>
    <row r="22" spans="2:15" ht="18.75" customHeight="1" x14ac:dyDescent="0.25"/>
    <row r="25" spans="2:15" ht="15" x14ac:dyDescent="0.25">
      <c r="B25" s="206" t="s">
        <v>185</v>
      </c>
      <c r="C25" s="209"/>
      <c r="D25" s="209"/>
      <c r="E25" s="209"/>
      <c r="F25" s="209"/>
      <c r="G25" s="209"/>
      <c r="I25" s="206" t="s">
        <v>289</v>
      </c>
      <c r="J25" s="206"/>
      <c r="K25" s="235">
        <f ca="1">'5. Rentabilität'!$E$21</f>
        <v>2019</v>
      </c>
      <c r="L25" s="235">
        <f ca="1">'5. Rentabilität'!$F$21</f>
        <v>2020</v>
      </c>
      <c r="M25" s="235">
        <f ca="1">'5. Rentabilität'!$G$21</f>
        <v>2021</v>
      </c>
      <c r="N25" s="235">
        <f ca="1">'5. Rentabilität'!$H$21</f>
        <v>2022</v>
      </c>
    </row>
    <row r="26" spans="2:15" ht="3" customHeight="1" x14ac:dyDescent="0.25"/>
    <row r="27" spans="2:15" x14ac:dyDescent="0.25">
      <c r="B27" s="6" t="s">
        <v>118</v>
      </c>
      <c r="G27" s="106">
        <f>SUM(G28:G30)</f>
        <v>0</v>
      </c>
      <c r="I27" s="6" t="s">
        <v>99</v>
      </c>
      <c r="J27" s="6"/>
      <c r="K27" s="106">
        <f ca="1">'5. Rentabilität'!E25</f>
        <v>0</v>
      </c>
      <c r="L27" s="106">
        <f ca="1">'5. Rentabilität'!F25</f>
        <v>0</v>
      </c>
      <c r="M27" s="106">
        <f ca="1">'5. Rentabilität'!G25</f>
        <v>0</v>
      </c>
      <c r="N27" s="106">
        <f ca="1">'5. Rentabilität'!H25</f>
        <v>0</v>
      </c>
    </row>
    <row r="28" spans="2:15" x14ac:dyDescent="0.25">
      <c r="C28" s="3" t="s">
        <v>54</v>
      </c>
      <c r="G28" s="12">
        <f>SUM('1. Investitionen'!F23:F27)</f>
        <v>0</v>
      </c>
    </row>
    <row r="29" spans="2:15" x14ac:dyDescent="0.25">
      <c r="C29" s="3" t="s">
        <v>149</v>
      </c>
      <c r="G29" s="12">
        <f>SUM('1. Investitionen'!F29:F31)</f>
        <v>0</v>
      </c>
      <c r="I29" s="6" t="s">
        <v>52</v>
      </c>
    </row>
    <row r="30" spans="2:15" x14ac:dyDescent="0.25">
      <c r="C30" s="3" t="s">
        <v>154</v>
      </c>
      <c r="G30" s="12">
        <f>SUM('1. Investitionen'!F33:F35)</f>
        <v>0</v>
      </c>
      <c r="J30" s="3" t="str">
        <f>'5. Rentabilität'!C28</f>
        <v>Material</v>
      </c>
      <c r="K30" s="12">
        <f ca="1">'5. Rentabilität'!E28</f>
        <v>0</v>
      </c>
      <c r="L30" s="12">
        <f ca="1">'5. Rentabilität'!F28</f>
        <v>0</v>
      </c>
      <c r="M30" s="12">
        <f ca="1">'5. Rentabilität'!G28</f>
        <v>0</v>
      </c>
      <c r="N30" s="12">
        <f ca="1">'5. Rentabilität'!H28</f>
        <v>0</v>
      </c>
    </row>
    <row r="31" spans="2:15" x14ac:dyDescent="0.25">
      <c r="J31" s="3" t="str">
        <f>'5. Rentabilität'!C29</f>
        <v>Personal</v>
      </c>
      <c r="K31" s="12">
        <f ca="1">'5. Rentabilität'!E29</f>
        <v>0</v>
      </c>
      <c r="L31" s="12">
        <f ca="1">'5. Rentabilität'!F29</f>
        <v>0</v>
      </c>
      <c r="M31" s="12">
        <f ca="1">'5. Rentabilität'!G29</f>
        <v>0</v>
      </c>
      <c r="N31" s="12">
        <f ca="1">'5. Rentabilität'!H29</f>
        <v>0</v>
      </c>
    </row>
    <row r="32" spans="2:15" x14ac:dyDescent="0.25">
      <c r="B32" s="6" t="s">
        <v>169</v>
      </c>
      <c r="G32" s="106">
        <f>SUM(G33:G37)</f>
        <v>0</v>
      </c>
      <c r="J32" s="3" t="str">
        <f>'5. Rentabilität'!C30</f>
        <v>Miete, Büro, Fahrzeuge</v>
      </c>
      <c r="K32" s="12">
        <f ca="1">'5. Rentabilität'!E30</f>
        <v>0</v>
      </c>
      <c r="L32" s="12">
        <f ca="1">'5. Rentabilität'!F30</f>
        <v>0</v>
      </c>
      <c r="M32" s="12">
        <f ca="1">'5. Rentabilität'!G30</f>
        <v>0</v>
      </c>
      <c r="N32" s="12">
        <f ca="1">'5. Rentabilität'!H30</f>
        <v>0</v>
      </c>
    </row>
    <row r="33" spans="2:14" x14ac:dyDescent="0.25">
      <c r="C33" s="3" t="s">
        <v>151</v>
      </c>
      <c r="G33" s="12">
        <f>SUM('1. Investitionen'!F40:F43)</f>
        <v>0</v>
      </c>
      <c r="J33" s="3" t="str">
        <f>'5. Rentabilität'!C31</f>
        <v>Werbung</v>
      </c>
      <c r="K33" s="12">
        <f ca="1">'5. Rentabilität'!E31</f>
        <v>0</v>
      </c>
      <c r="L33" s="12">
        <f ca="1">'5. Rentabilität'!F31</f>
        <v>0</v>
      </c>
      <c r="M33" s="12">
        <f ca="1">'5. Rentabilität'!G31</f>
        <v>0</v>
      </c>
      <c r="N33" s="12">
        <f ca="1">'5. Rentabilität'!H31</f>
        <v>0</v>
      </c>
    </row>
    <row r="34" spans="2:14" x14ac:dyDescent="0.25">
      <c r="C34" s="3" t="s">
        <v>62</v>
      </c>
      <c r="G34" s="12">
        <f>SUM('1. Investitionen'!F45:F46)</f>
        <v>0</v>
      </c>
      <c r="J34" s="3" t="str">
        <f>'5. Rentabilität'!C32</f>
        <v>Finanzen</v>
      </c>
      <c r="K34" s="12">
        <f ca="1">'5. Rentabilität'!E32</f>
        <v>0</v>
      </c>
      <c r="L34" s="12">
        <f ca="1">'5. Rentabilität'!F32</f>
        <v>0</v>
      </c>
      <c r="M34" s="12">
        <f ca="1">'5. Rentabilität'!G32</f>
        <v>0</v>
      </c>
      <c r="N34" s="12">
        <f ca="1">'5. Rentabilität'!H32</f>
        <v>0</v>
      </c>
    </row>
    <row r="35" spans="2:14" x14ac:dyDescent="0.25">
      <c r="C35" s="3" t="s">
        <v>58</v>
      </c>
      <c r="G35" s="12">
        <f>SUM('1. Investitionen'!F48:F51)</f>
        <v>0</v>
      </c>
      <c r="J35" s="3" t="str">
        <f>'5. Rentabilität'!C33</f>
        <v>Weitere</v>
      </c>
      <c r="K35" s="12">
        <f ca="1">'5. Rentabilität'!E33</f>
        <v>0</v>
      </c>
      <c r="L35" s="12">
        <f ca="1">'5. Rentabilität'!F33</f>
        <v>0</v>
      </c>
      <c r="M35" s="12">
        <f ca="1">'5. Rentabilität'!G33</f>
        <v>0</v>
      </c>
      <c r="N35" s="12">
        <f ca="1">'5. Rentabilität'!H33</f>
        <v>0</v>
      </c>
    </row>
    <row r="36" spans="2:14" x14ac:dyDescent="0.25">
      <c r="C36" s="3" t="s">
        <v>63</v>
      </c>
      <c r="G36" s="12">
        <f>SUM('1. Investitionen'!F53:F56)</f>
        <v>0</v>
      </c>
      <c r="J36" s="3" t="str">
        <f>'5. Rentabilität'!C34</f>
        <v>Abschreibungen</v>
      </c>
      <c r="K36" s="12">
        <f ca="1">'5. Rentabilität'!E34</f>
        <v>0</v>
      </c>
      <c r="L36" s="12">
        <f ca="1">'5. Rentabilität'!F34</f>
        <v>0</v>
      </c>
      <c r="M36" s="12">
        <f ca="1">'5. Rentabilität'!G34</f>
        <v>0</v>
      </c>
      <c r="N36" s="12">
        <f ca="1">'5. Rentabilität'!H34</f>
        <v>0</v>
      </c>
    </row>
    <row r="37" spans="2:14" x14ac:dyDescent="0.25">
      <c r="C37" s="3" t="s">
        <v>69</v>
      </c>
      <c r="G37" s="12">
        <f>SUM('1. Investitionen'!F58:F65)</f>
        <v>0</v>
      </c>
      <c r="J37" s="3" t="s">
        <v>118</v>
      </c>
      <c r="K37" s="12">
        <f>'2. GuV'!F112</f>
        <v>0</v>
      </c>
    </row>
    <row r="38" spans="2:14" x14ac:dyDescent="0.25">
      <c r="J38" s="6" t="str">
        <f>'5. Rentabilität'!C36</f>
        <v>Total Kosten</v>
      </c>
      <c r="K38" s="106">
        <f ca="1">'5. Rentabilität'!E36</f>
        <v>0</v>
      </c>
      <c r="L38" s="106">
        <f ca="1">'5. Rentabilität'!F36</f>
        <v>0</v>
      </c>
      <c r="M38" s="106">
        <f ca="1">'5. Rentabilität'!G36</f>
        <v>0</v>
      </c>
      <c r="N38" s="106">
        <f ca="1">'5. Rentabilität'!H36</f>
        <v>0</v>
      </c>
    </row>
    <row r="39" spans="2:14" x14ac:dyDescent="0.25">
      <c r="B39" s="6" t="s">
        <v>323</v>
      </c>
      <c r="G39" s="106">
        <f>SUM('1. Investitionen'!F68:F73)</f>
        <v>0</v>
      </c>
    </row>
    <row r="40" spans="2:14" x14ac:dyDescent="0.25">
      <c r="I40" s="3" t="str">
        <f>'5. Rentabilität'!B39</f>
        <v>Gewinn vor Steuer</v>
      </c>
      <c r="K40" s="12">
        <f ca="1">'5. Rentabilität'!E39</f>
        <v>0</v>
      </c>
      <c r="L40" s="12">
        <f ca="1">'5. Rentabilität'!F39</f>
        <v>0</v>
      </c>
      <c r="M40" s="12">
        <f ca="1">'5. Rentabilität'!G39</f>
        <v>0</v>
      </c>
      <c r="N40" s="12">
        <f ca="1">'5. Rentabilität'!H39</f>
        <v>0</v>
      </c>
    </row>
    <row r="41" spans="2:14" x14ac:dyDescent="0.25">
      <c r="B41" s="202" t="s">
        <v>284</v>
      </c>
      <c r="C41" s="202"/>
      <c r="D41" s="202"/>
      <c r="E41" s="202"/>
      <c r="F41" s="202"/>
      <c r="G41" s="203">
        <f>G27+G32+G39</f>
        <v>0</v>
      </c>
      <c r="I41" s="3" t="str">
        <f>'5. Rentabilität'!B40</f>
        <v>Verlustvortrag</v>
      </c>
      <c r="K41" s="12">
        <f>'5. Rentabilität'!E40</f>
        <v>0</v>
      </c>
      <c r="L41" s="12">
        <f ca="1">'5. Rentabilität'!F40</f>
        <v>0</v>
      </c>
      <c r="M41" s="12">
        <f ca="1">'5. Rentabilität'!G40</f>
        <v>0</v>
      </c>
      <c r="N41" s="12">
        <f ca="1">'5. Rentabilität'!H40</f>
        <v>0</v>
      </c>
    </row>
    <row r="42" spans="2:14" x14ac:dyDescent="0.25">
      <c r="I42" s="3" t="str">
        <f>'5. Rentabilität'!$C$42</f>
        <v>Ø Steuern</v>
      </c>
      <c r="K42" s="12">
        <f ca="1">'5. Rentabilität'!E42</f>
        <v>0</v>
      </c>
      <c r="L42" s="12">
        <f ca="1">'5. Rentabilität'!F42</f>
        <v>0</v>
      </c>
      <c r="M42" s="12">
        <f ca="1">'5. Rentabilität'!G42</f>
        <v>0</v>
      </c>
      <c r="N42" s="12">
        <f ca="1">'5. Rentabilität'!H42</f>
        <v>0</v>
      </c>
    </row>
    <row r="43" spans="2:14" x14ac:dyDescent="0.25">
      <c r="B43" s="6" t="s">
        <v>281</v>
      </c>
      <c r="G43" s="12">
        <f>SUM('2. GuV'!$F$194:$AO$194)</f>
        <v>0</v>
      </c>
    </row>
    <row r="44" spans="2:14" ht="15" x14ac:dyDescent="0.25">
      <c r="B44" s="202" t="s">
        <v>283</v>
      </c>
      <c r="C44" s="206"/>
      <c r="D44" s="206"/>
      <c r="E44" s="206"/>
      <c r="F44" s="206"/>
      <c r="G44" s="205">
        <f>G41+G43</f>
        <v>0</v>
      </c>
      <c r="I44" s="202" t="str">
        <f>'5. Rentabilität'!B44</f>
        <v>Gewinn nach Steuern</v>
      </c>
      <c r="J44" s="202"/>
      <c r="K44" s="205">
        <f ca="1">'5. Rentabilität'!E44</f>
        <v>0</v>
      </c>
      <c r="L44" s="205">
        <f ca="1">'5. Rentabilität'!F44</f>
        <v>0</v>
      </c>
      <c r="M44" s="205">
        <f ca="1">'5. Rentabilität'!G44</f>
        <v>0</v>
      </c>
      <c r="N44" s="205">
        <f ca="1">'5. Rentabilität'!H44</f>
        <v>0</v>
      </c>
    </row>
    <row r="48" spans="2:14" ht="15" x14ac:dyDescent="0.25">
      <c r="B48" s="202" t="s">
        <v>80</v>
      </c>
      <c r="C48" s="206"/>
      <c r="D48" s="206"/>
      <c r="E48" s="206"/>
      <c r="F48" s="206"/>
      <c r="G48" s="206"/>
    </row>
    <row r="49" spans="2:7" ht="2.25" customHeight="1" x14ac:dyDescent="0.25"/>
    <row r="50" spans="2:7" x14ac:dyDescent="0.25">
      <c r="B50" s="6" t="s">
        <v>48</v>
      </c>
    </row>
    <row r="51" spans="2:7" ht="2.25" customHeight="1" x14ac:dyDescent="0.25">
      <c r="B51" s="6"/>
    </row>
    <row r="52" spans="2:7" x14ac:dyDescent="0.25">
      <c r="B52" s="3" t="e">
        <f>'4. Kapitalbedarf'!#REF!</f>
        <v>#REF!</v>
      </c>
      <c r="G52" s="12">
        <f ca="1">'4. Kapitalbedarf'!F34</f>
        <v>0</v>
      </c>
    </row>
    <row r="53" spans="2:7" x14ac:dyDescent="0.25">
      <c r="B53" s="3" t="e">
        <f>'4. Kapitalbedarf'!#REF!</f>
        <v>#REF!</v>
      </c>
      <c r="G53" s="12" t="e">
        <f>'4. Kapitalbedarf'!#REF!</f>
        <v>#REF!</v>
      </c>
    </row>
    <row r="54" spans="2:7" x14ac:dyDescent="0.25">
      <c r="B54" s="3" t="str">
        <f>'4. Kapitalbedarf'!C35</f>
        <v>Kapital für Puffer</v>
      </c>
      <c r="G54" s="12" t="e">
        <f ca="1">'4. Kapitalbedarf'!F35</f>
        <v>#DIV/0!</v>
      </c>
    </row>
    <row r="55" spans="2:7" x14ac:dyDescent="0.25">
      <c r="G55" s="12"/>
    </row>
    <row r="56" spans="2:7" x14ac:dyDescent="0.25">
      <c r="B56" s="6" t="s">
        <v>140</v>
      </c>
      <c r="C56" s="6"/>
      <c r="D56" s="6"/>
      <c r="E56" s="6"/>
      <c r="F56" s="6"/>
      <c r="G56" s="106" t="e">
        <f ca="1">SUM(G52:G55)</f>
        <v>#REF!</v>
      </c>
    </row>
    <row r="58" spans="2:7" x14ac:dyDescent="0.25">
      <c r="B58" s="6" t="s">
        <v>78</v>
      </c>
    </row>
    <row r="59" spans="2:7" ht="2.25" customHeight="1" x14ac:dyDescent="0.25"/>
    <row r="60" spans="2:7" x14ac:dyDescent="0.25">
      <c r="B60" s="3" t="str">
        <f>'4. Kapitalbedarf'!H34</f>
        <v>Eigene Mittel</v>
      </c>
      <c r="G60" s="12">
        <f>'4. Kapitalbedarf'!G34</f>
        <v>0</v>
      </c>
    </row>
    <row r="61" spans="2:7" x14ac:dyDescent="0.25">
      <c r="B61" s="3" t="str">
        <f>'4. Kapitalbedarf'!H35</f>
        <v>Weitere Investoren</v>
      </c>
      <c r="G61" s="12">
        <f>'4. Kapitalbedarf'!G35</f>
        <v>0</v>
      </c>
    </row>
    <row r="62" spans="2:7" x14ac:dyDescent="0.25">
      <c r="B62" s="3" t="e">
        <f ca="1">'4. Kapitalbedarf'!H36</f>
        <v>#DIV/0!</v>
      </c>
      <c r="G62" s="12" t="e">
        <f ca="1">'4. Kapitalbedarf'!G36</f>
        <v>#DIV/0!</v>
      </c>
    </row>
    <row r="63" spans="2:7" x14ac:dyDescent="0.25">
      <c r="B63" s="3" t="str">
        <f>'4. Kapitalbedarf'!H39</f>
        <v>Darlehen / Kredite</v>
      </c>
      <c r="G63" s="12">
        <f>'4. Kapitalbedarf'!G39</f>
        <v>0</v>
      </c>
    </row>
    <row r="64" spans="2:7" x14ac:dyDescent="0.25">
      <c r="B64" s="6" t="s">
        <v>140</v>
      </c>
      <c r="C64" s="6"/>
      <c r="D64" s="6"/>
      <c r="E64" s="6"/>
      <c r="F64" s="6"/>
      <c r="G64" s="50" t="e">
        <f ca="1">SUM(G60:G63)</f>
        <v>#DIV/0!</v>
      </c>
    </row>
    <row r="66" spans="2:7" x14ac:dyDescent="0.25">
      <c r="B66" s="202" t="s">
        <v>220</v>
      </c>
      <c r="C66" s="202"/>
      <c r="D66" s="202"/>
      <c r="E66" s="202"/>
      <c r="F66" s="202"/>
      <c r="G66" s="205" t="e">
        <f ca="1">'4. Kapitalbedarf'!G40</f>
        <v>#DIV/0!</v>
      </c>
    </row>
  </sheetData>
  <sheetProtection insertColumns="0" insertRows="0"/>
  <mergeCells count="4">
    <mergeCell ref="E20:F20"/>
    <mergeCell ref="E21:F21"/>
    <mergeCell ref="M20:N20"/>
    <mergeCell ref="M21:N21"/>
  </mergeCells>
  <phoneticPr fontId="3" type="noConversion"/>
  <hyperlinks>
    <hyperlink ref="B14" r:id="rId1" display="Gründercoach" xr:uid="{00000000-0004-0000-0600-000000000000}"/>
  </hyperlinks>
  <pageMargins left="0.25" right="0.25" top="0.75" bottom="0.75" header="0.3" footer="0.3"/>
  <pageSetup paperSize="9" scale="64"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Unser Tipp</vt:lpstr>
      <vt:lpstr>Anleitung</vt:lpstr>
      <vt:lpstr>1. Investitionen</vt:lpstr>
      <vt:lpstr>2. GuV</vt:lpstr>
      <vt:lpstr>3. Liquidität</vt:lpstr>
      <vt:lpstr>4. Kapitalbedarf</vt:lpstr>
      <vt:lpstr>5. Rentabilität</vt:lpstr>
      <vt:lpstr>Grafiken &amp; Tabellen</vt:lpstr>
      <vt:lpstr>'1. Investitionen'!Druckbereich</vt:lpstr>
      <vt:lpstr>'2. GuV'!Druckbereich</vt:lpstr>
      <vt:lpstr>'3. Liquidität'!Druckbereich</vt:lpstr>
      <vt:lpstr>'4. Kapitalbedarf'!Druckbereich</vt:lpstr>
      <vt:lpstr>'5. Rentabilität'!Druckbereich</vt:lpstr>
      <vt:lpstr>Anleitung!Druckbereich</vt:lpstr>
      <vt:lpstr>'Grafiken &amp; Tabellen'!Druckbereich</vt:lpstr>
    </vt:vector>
  </TitlesOfParts>
  <Company>Für-Gründer.de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Für-Gründer.de</dc:creator>
  <cp:lastModifiedBy>Jens Schleuniger</cp:lastModifiedBy>
  <cp:lastPrinted>2013-06-24T07:45:29Z</cp:lastPrinted>
  <dcterms:created xsi:type="dcterms:W3CDTF">2010-09-16T11:51:40Z</dcterms:created>
  <dcterms:modified xsi:type="dcterms:W3CDTF">2019-03-05T14:27:15Z</dcterms:modified>
</cp:coreProperties>
</file>